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ocuments\GRADEVINARI_SKUPŠTINE_2018_2022\4_REDOVITA PISANA\"/>
    </mc:Choice>
  </mc:AlternateContent>
  <xr:revisionPtr revIDLastSave="0" documentId="13_ncr:1_{62103D7A-DB1D-4C66-8639-EF862248448C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PROSIRENI PLAN 2019." sheetId="1" r:id="rId1"/>
    <sheet name="Sheet3" sheetId="3" r:id="rId2"/>
  </sheets>
  <definedNames>
    <definedName name="_xlnm.Print_Area" localSheetId="0">'PROSIRENI PLAN 2019.'!$A$1:$O$270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5" i="1" l="1"/>
  <c r="M230" i="1"/>
  <c r="M227" i="1"/>
  <c r="M218" i="1"/>
  <c r="M211" i="1"/>
  <c r="M198" i="1"/>
  <c r="M193" i="1"/>
  <c r="M174" i="1"/>
  <c r="M169" i="1"/>
  <c r="M154" i="1"/>
  <c r="M151" i="1"/>
  <c r="M141" i="1"/>
  <c r="M134" i="1"/>
  <c r="M128" i="1"/>
  <c r="M121" i="1"/>
  <c r="M111" i="1"/>
  <c r="M104" i="1"/>
  <c r="M97" i="1"/>
  <c r="M73" i="1"/>
  <c r="M68" i="1"/>
  <c r="M49" i="1"/>
  <c r="M44" i="1"/>
  <c r="M40" i="1"/>
  <c r="M35" i="1"/>
  <c r="M20" i="1"/>
  <c r="M14" i="1"/>
  <c r="M206" i="1" l="1"/>
  <c r="M117" i="1"/>
  <c r="M101" i="1"/>
  <c r="M245" i="1"/>
  <c r="M186" i="1"/>
  <c r="M54" i="1"/>
  <c r="M36" i="1"/>
  <c r="L203" i="1"/>
  <c r="M207" i="1" l="1"/>
  <c r="M250" i="1" s="1"/>
  <c r="M252" i="1" s="1"/>
  <c r="L225" i="1"/>
  <c r="L184" i="1" l="1"/>
  <c r="K20" i="1"/>
  <c r="K35" i="1"/>
  <c r="L190" i="1" l="1"/>
  <c r="L224" i="1" l="1"/>
  <c r="J211" i="1" l="1"/>
  <c r="L211" i="1" s="1"/>
  <c r="K218" i="1"/>
  <c r="J218" i="1"/>
  <c r="K134" i="1" l="1"/>
  <c r="L139" i="1" l="1"/>
  <c r="J230" i="1" l="1"/>
  <c r="L160" i="1"/>
  <c r="J134" i="1"/>
  <c r="L93" i="1"/>
  <c r="L92" i="1"/>
  <c r="L91" i="1"/>
  <c r="L89" i="1"/>
  <c r="L88" i="1"/>
  <c r="L87" i="1"/>
  <c r="L86" i="1"/>
  <c r="L112" i="1" l="1"/>
  <c r="L167" i="1" l="1"/>
  <c r="L138" i="1" l="1"/>
  <c r="L178" i="1" l="1"/>
  <c r="L194" i="1" l="1"/>
  <c r="L90" i="1" l="1"/>
  <c r="L59" i="1"/>
  <c r="L64" i="1"/>
  <c r="L171" i="1" l="1"/>
  <c r="L202" i="1" l="1"/>
  <c r="L200" i="1"/>
  <c r="L209" i="1" l="1"/>
  <c r="L196" i="1" l="1"/>
  <c r="L201" i="1" l="1"/>
  <c r="L195" i="1" l="1"/>
  <c r="K247" i="1" l="1"/>
  <c r="L247" i="1" s="1"/>
  <c r="L248" i="1"/>
  <c r="K169" i="1" l="1"/>
  <c r="K49" i="1"/>
  <c r="L215" i="1" l="1"/>
  <c r="L61" i="1"/>
  <c r="L105" i="1" l="1"/>
  <c r="L66" i="1" l="1"/>
  <c r="L106" i="1" l="1"/>
  <c r="L116" i="1"/>
  <c r="L122" i="1" l="1"/>
  <c r="L115" i="1"/>
  <c r="L147" i="1" l="1"/>
  <c r="L199" i="1"/>
  <c r="L204" i="1"/>
  <c r="K235" i="1" l="1"/>
  <c r="K245" i="1" s="1"/>
  <c r="K227" i="1"/>
  <c r="K198" i="1"/>
  <c r="K193" i="1"/>
  <c r="K206" i="1" s="1"/>
  <c r="K174" i="1"/>
  <c r="K154" i="1"/>
  <c r="K151" i="1"/>
  <c r="K141" i="1"/>
  <c r="K128" i="1"/>
  <c r="K121" i="1"/>
  <c r="K111" i="1"/>
  <c r="K104" i="1"/>
  <c r="K97" i="1"/>
  <c r="K73" i="1"/>
  <c r="K68" i="1"/>
  <c r="K40" i="1"/>
  <c r="K14" i="1"/>
  <c r="K186" i="1" l="1"/>
  <c r="K101" i="1"/>
  <c r="K54" i="1"/>
  <c r="K36" i="1"/>
  <c r="K117" i="1"/>
  <c r="J174" i="1"/>
  <c r="J198" i="1"/>
  <c r="L198" i="1" s="1"/>
  <c r="J193" i="1"/>
  <c r="J206" i="1" s="1"/>
  <c r="J169" i="1"/>
  <c r="J154" i="1"/>
  <c r="J151" i="1"/>
  <c r="J141" i="1"/>
  <c r="J128" i="1"/>
  <c r="J121" i="1"/>
  <c r="J111" i="1"/>
  <c r="J104" i="1"/>
  <c r="J49" i="1"/>
  <c r="J44" i="1"/>
  <c r="J40" i="1"/>
  <c r="J14" i="1"/>
  <c r="J20" i="1"/>
  <c r="J35" i="1"/>
  <c r="J68" i="1"/>
  <c r="J73" i="1"/>
  <c r="J97" i="1"/>
  <c r="L97" i="1" s="1"/>
  <c r="J227" i="1"/>
  <c r="J235" i="1"/>
  <c r="J245" i="1" s="1"/>
  <c r="L193" i="1" l="1"/>
  <c r="J54" i="1"/>
  <c r="N54" i="1" s="1"/>
  <c r="J117" i="1"/>
  <c r="J186" i="1"/>
  <c r="J101" i="1"/>
  <c r="J36" i="1"/>
  <c r="J207" i="1" l="1"/>
  <c r="L62" i="1"/>
  <c r="L242" i="1" l="1"/>
  <c r="L183" i="1"/>
  <c r="L136" i="1"/>
  <c r="L30" i="1"/>
  <c r="L182" i="1" l="1"/>
  <c r="L181" i="1"/>
  <c r="L239" i="1" l="1"/>
  <c r="L226" i="1"/>
  <c r="L238" i="1" l="1"/>
  <c r="L63" i="1" l="1"/>
  <c r="L67" i="1"/>
  <c r="L126" i="1" l="1"/>
  <c r="L158" i="1" l="1"/>
  <c r="L170" i="1" l="1"/>
  <c r="H14" i="1" l="1"/>
  <c r="H20" i="1"/>
  <c r="H35" i="1"/>
  <c r="H40" i="1"/>
  <c r="H44" i="1"/>
  <c r="H49" i="1"/>
  <c r="H68" i="1"/>
  <c r="H73" i="1"/>
  <c r="H97" i="1"/>
  <c r="H104" i="1"/>
  <c r="H111" i="1"/>
  <c r="H121" i="1"/>
  <c r="H128" i="1"/>
  <c r="H141" i="1"/>
  <c r="H151" i="1"/>
  <c r="H154" i="1"/>
  <c r="H169" i="1"/>
  <c r="H174" i="1"/>
  <c r="H190" i="1"/>
  <c r="H193" i="1"/>
  <c r="H198" i="1"/>
  <c r="H218" i="1"/>
  <c r="H227" i="1"/>
  <c r="H235" i="1"/>
  <c r="H54" i="1" l="1"/>
  <c r="H101" i="1"/>
  <c r="H245" i="1"/>
  <c r="H117" i="1"/>
  <c r="H206" i="1"/>
  <c r="H186" i="1"/>
  <c r="H36" i="1"/>
  <c r="H207" i="1" l="1"/>
  <c r="H250" i="1" s="1"/>
  <c r="H251" i="1" s="1"/>
  <c r="L223" i="1" l="1"/>
  <c r="L222" i="1"/>
  <c r="L191" i="1"/>
  <c r="L180" i="1"/>
  <c r="L179" i="1"/>
  <c r="L177" i="1"/>
  <c r="L176" i="1"/>
  <c r="L175" i="1"/>
  <c r="L172" i="1"/>
  <c r="L166" i="1"/>
  <c r="L165" i="1"/>
  <c r="L164" i="1"/>
  <c r="L162" i="1"/>
  <c r="L159" i="1"/>
  <c r="L157" i="1"/>
  <c r="L156" i="1"/>
  <c r="L152" i="1"/>
  <c r="L148" i="1"/>
  <c r="L145" i="1"/>
  <c r="L142" i="1"/>
  <c r="L132" i="1"/>
  <c r="L131" i="1"/>
  <c r="L130" i="1"/>
  <c r="L129" i="1"/>
  <c r="L125" i="1"/>
  <c r="L124" i="1"/>
  <c r="L123" i="1"/>
  <c r="L113" i="1"/>
  <c r="L109" i="1"/>
  <c r="L108" i="1"/>
  <c r="L99" i="1"/>
  <c r="L98" i="1"/>
  <c r="L85" i="1"/>
  <c r="L84" i="1"/>
  <c r="L83" i="1"/>
  <c r="L82" i="1"/>
  <c r="L81" i="1"/>
  <c r="L80" i="1"/>
  <c r="L79" i="1"/>
  <c r="L78" i="1"/>
  <c r="L77" i="1"/>
  <c r="L76" i="1"/>
  <c r="L75" i="1"/>
  <c r="L74" i="1"/>
  <c r="L65" i="1"/>
  <c r="L60" i="1"/>
  <c r="L58" i="1"/>
  <c r="L50" i="1"/>
  <c r="L47" i="1"/>
  <c r="L46" i="1"/>
  <c r="L41" i="1"/>
  <c r="L25" i="1"/>
  <c r="L18" i="1"/>
  <c r="L13" i="1"/>
  <c r="L12" i="1"/>
  <c r="L35" i="1" l="1"/>
  <c r="I235" i="1" l="1"/>
  <c r="I227" i="1"/>
  <c r="I218" i="1"/>
  <c r="I198" i="1"/>
  <c r="I193" i="1"/>
  <c r="I190" i="1"/>
  <c r="I174" i="1"/>
  <c r="I169" i="1"/>
  <c r="I154" i="1"/>
  <c r="I151" i="1"/>
  <c r="I141" i="1"/>
  <c r="I128" i="1"/>
  <c r="I121" i="1"/>
  <c r="I111" i="1"/>
  <c r="I104" i="1"/>
  <c r="I97" i="1"/>
  <c r="I73" i="1"/>
  <c r="I68" i="1"/>
  <c r="I101" i="1" l="1"/>
  <c r="I117" i="1"/>
  <c r="I186" i="1"/>
  <c r="I206" i="1"/>
  <c r="I245" i="1"/>
  <c r="I207" i="1" l="1"/>
  <c r="I49" i="1" l="1"/>
  <c r="I44" i="1"/>
  <c r="I40" i="1"/>
  <c r="I35" i="1"/>
  <c r="I20" i="1"/>
  <c r="I14" i="1"/>
  <c r="I54" i="1" l="1"/>
  <c r="I36" i="1"/>
  <c r="I250" i="1" l="1"/>
  <c r="C20" i="3"/>
  <c r="L245" i="1" l="1"/>
  <c r="L235" i="1"/>
  <c r="L141" i="1"/>
  <c r="L104" i="1"/>
  <c r="L20" i="1"/>
  <c r="L14" i="1"/>
  <c r="L117" i="1" l="1"/>
  <c r="L40" i="1"/>
  <c r="L49" i="1"/>
  <c r="L73" i="1"/>
  <c r="L121" i="1"/>
  <c r="L154" i="1"/>
  <c r="L44" i="1"/>
  <c r="L68" i="1"/>
  <c r="L111" i="1"/>
  <c r="L128" i="1"/>
  <c r="L151" i="1"/>
  <c r="L169" i="1"/>
  <c r="L227" i="1"/>
  <c r="L36" i="1"/>
  <c r="L206" i="1"/>
  <c r="L54" i="1"/>
  <c r="L101" i="1"/>
  <c r="L174" i="1" l="1"/>
  <c r="L218" i="1" l="1"/>
  <c r="J250" i="1"/>
  <c r="L134" i="1" l="1"/>
  <c r="L186" i="1"/>
  <c r="K207" i="1" l="1"/>
  <c r="K250" i="1" l="1"/>
  <c r="L250" i="1" s="1"/>
  <c r="L207" i="1"/>
  <c r="K252" i="1" l="1"/>
  <c r="J212" i="1"/>
  <c r="M212" i="1"/>
</calcChain>
</file>

<file path=xl/sharedStrings.xml><?xml version="1.0" encoding="utf-8"?>
<sst xmlns="http://schemas.openxmlformats.org/spreadsheetml/2006/main" count="224" uniqueCount="207">
  <si>
    <t>Konto</t>
  </si>
  <si>
    <t>Opis</t>
  </si>
  <si>
    <t>P R I H O D I</t>
  </si>
  <si>
    <t>PRIHODI OD ČLANARINA I UPISNINA</t>
  </si>
  <si>
    <t>Prihodi od članarina i članskih doprinosa</t>
  </si>
  <si>
    <t>Prihodi od upisnina</t>
  </si>
  <si>
    <t>UKUPNO PRIHODI OD ČLANARINA I UPISNINA</t>
  </si>
  <si>
    <t>PRIHODI OD IMOVINE</t>
  </si>
  <si>
    <t>Prihodi od financijske imovine</t>
  </si>
  <si>
    <t>KTA račun - REDOVNI</t>
  </si>
  <si>
    <t>Prihodi od zateznih kamata</t>
  </si>
  <si>
    <t>UKUPNO PRIHODI OD IMOVINE</t>
  </si>
  <si>
    <t>OSTALI PRIHODI</t>
  </si>
  <si>
    <t>PRIHODI OD IZDAVANJA JAVNIH ISPRAVA</t>
  </si>
  <si>
    <t>Prihodi od izdavanja javnih isprava</t>
  </si>
  <si>
    <t>Ostali nespomenuti prihodi</t>
  </si>
  <si>
    <t>Otpis obveza</t>
  </si>
  <si>
    <t>Naplaćena otpisana potraživanja</t>
  </si>
  <si>
    <t>P R I H O D I   U K U P N O</t>
  </si>
  <si>
    <t>R A S H O D I</t>
  </si>
  <si>
    <t>RASHODI ZA ZAPOSLENE</t>
  </si>
  <si>
    <t>Plaće</t>
  </si>
  <si>
    <t>Plaće za zaposlene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</si>
  <si>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</si>
  <si>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</si>
  <si>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</si>
  <si>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</si>
  <si>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</si>
  <si>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</si>
  <si>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>UKUPNO RASHODI ZA ZAPOSLENE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</si>
  <si>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</si>
  <si>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</si>
  <si>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</si>
  <si>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</si>
  <si>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</si>
  <si>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</si>
  <si>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</si>
  <si>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</si>
  <si>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</si>
  <si>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</si>
  <si>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</si>
  <si>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</si>
  <si>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Ukupno 421</t>
  </si>
  <si>
    <t>Naknade za rad</t>
  </si>
  <si>
    <t>Povjerenstvo za ZAKONODAVO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</si>
  <si>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</si>
  <si>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</si>
  <si>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</si>
  <si>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</si>
  <si>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NADZOR RADA ČLANOVA</t>
  </si>
  <si>
    <t xml:space="preserve">Odbori PODRUČNI </t>
  </si>
  <si>
    <t>Odbori za priznavanje stranih kvalifikacija</t>
  </si>
  <si>
    <t>Stegovna tijela</t>
  </si>
  <si>
    <t>Nakn.za služ.putovanja u zemlji</t>
  </si>
  <si>
    <t>Nakn.za služ.putovanja u inozemstvu</t>
  </si>
  <si>
    <t>Ukupno 422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</si>
  <si>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</si>
  <si>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</si>
  <si>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</si>
  <si>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</si>
  <si>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</si>
  <si>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</si>
  <si>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</si>
  <si>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</si>
  <si>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</si>
  <si>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</si>
  <si>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</si>
  <si>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Ukupno 424</t>
  </si>
  <si>
    <t>Rashodi za usluge</t>
  </si>
  <si>
    <t>Usluge telefona, pošte i prijevoza</t>
  </si>
  <si>
    <t>Usluge MOBITELA (Vip)</t>
  </si>
  <si>
    <t>Poštarina - REDOVNI</t>
  </si>
  <si>
    <t>Usluge prijevoza (rent-a-car, taxi i sl.)</t>
  </si>
  <si>
    <t>Usluge dostave (Agram, HP exspres i sl.)</t>
  </si>
  <si>
    <t>Usluge tekućeg i investicijskog održavanja</t>
  </si>
  <si>
    <t>Održav. INFORMATIČKE OPREME (Saguaro,..)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</si>
  <si>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</si>
  <si>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</si>
  <si>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</si>
  <si>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</si>
  <si>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</si>
  <si>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</si>
  <si>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</si>
  <si>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</si>
  <si>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</si>
  <si>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</si>
  <si>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Iznošenje i odvoz smeća</t>
  </si>
  <si>
    <t>Deratizacija i dezinsekcija</t>
  </si>
  <si>
    <t>Dimnjačarske i ekološke usluge</t>
  </si>
  <si>
    <t xml:space="preserve">Usluge čišćenja, pranja i sl. </t>
  </si>
  <si>
    <t>Usluge čuvanja imovine i osoba</t>
  </si>
  <si>
    <t>Ostale usluge - pretplata HRT</t>
  </si>
  <si>
    <t>CHROMOS-zgrada</t>
  </si>
  <si>
    <t>Zakupnine i najamnine</t>
  </si>
  <si>
    <t>Ostale zakupnine i najamnine (Područni odborai)</t>
  </si>
  <si>
    <t>Intelektualne i osobne usluge</t>
  </si>
  <si>
    <t>Usluge odvjetnika</t>
  </si>
  <si>
    <t>Usluge javnog bilježnika</t>
  </si>
  <si>
    <t>Studentski servis</t>
  </si>
  <si>
    <t>Računovodstvene usluge</t>
  </si>
  <si>
    <t>Prevoditeljske usluge</t>
  </si>
  <si>
    <t>Ostale intelektualne usluge</t>
  </si>
  <si>
    <t>Računalne usluge</t>
  </si>
  <si>
    <t>Ažuriranje računalnih programa (Saguaro info, Spin soft)</t>
  </si>
  <si>
    <t>Ažuriranja WEB stranice  (Sto 2 i sl.)</t>
  </si>
  <si>
    <t>Ostale računalne usluge(e-porezna, vanjska pohrana)</t>
  </si>
  <si>
    <t>Ostale usluge</t>
  </si>
  <si>
    <t>Grafička priprema - oblikovanje</t>
  </si>
  <si>
    <t>Usluge tiska (knjige, letci i sl.)</t>
  </si>
  <si>
    <t>Usluge tiska (IMENICI Komore)</t>
  </si>
  <si>
    <t>Film i izrada fotografija</t>
  </si>
  <si>
    <t>Ukupno 425</t>
  </si>
  <si>
    <t xml:space="preserve">Ostali nespomenuti rashodi </t>
  </si>
  <si>
    <t>Premije osiguranja</t>
  </si>
  <si>
    <t>Reprezentacija</t>
  </si>
  <si>
    <t>Reprezentacija (ugostiteljske usluge i sl.)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</si>
  <si>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</si>
  <si>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</si>
  <si>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</si>
  <si>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</si>
  <si>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</si>
  <si>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</si>
  <si>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</si>
  <si>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Ukupno 429</t>
  </si>
  <si>
    <t>UKUPNO MATERIJALNI RASHODI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</si>
  <si>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</si>
  <si>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</si>
  <si>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</si>
  <si>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</si>
  <si>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</si>
  <si>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UKUPNO FINANCIJSKI RASHODI</t>
  </si>
  <si>
    <t>DONACIJE</t>
  </si>
  <si>
    <t>Tekuće donacije</t>
  </si>
  <si>
    <t>Suizdavaštvo časopisa Građevinar</t>
  </si>
  <si>
    <t>Sufinanciranje knjiga - unapređenje struke</t>
  </si>
  <si>
    <t>UKUPNO DONACIJE</t>
  </si>
  <si>
    <t>OSTALI RASHODI</t>
  </si>
  <si>
    <t>Kazne, penali i naknade štete</t>
  </si>
  <si>
    <t>Naknade šteta pravnim i fizičkim osobama</t>
  </si>
  <si>
    <t>Naknade šteta zaposlenicima</t>
  </si>
  <si>
    <t>Ugov.kazne, sud.troškovi i ost.nakn.štet</t>
  </si>
  <si>
    <t>Ostali nespomenuti rashodi</t>
  </si>
  <si>
    <t>Neotp.vrijed.i drugi rashodi otuđene i rashodovane dugotrajne imovine</t>
  </si>
  <si>
    <t>Otpisana potraživanja</t>
  </si>
  <si>
    <t>UKUPNO OSTALI RASHODI</t>
  </si>
  <si>
    <t>R A S H O D I   U K U P N O</t>
  </si>
  <si>
    <t>Povjerenstvo za financije:</t>
  </si>
  <si>
    <t>UKUPNO OSTALI PRIHODI</t>
  </si>
  <si>
    <t>HRVATSKA KOMORA INŽENJERA GRAĐEVINARSTVA</t>
  </si>
  <si>
    <t>Plaće za prekovremeni rad</t>
  </si>
  <si>
    <t>Usluge telefona  (OPTIKA - Iskon)</t>
  </si>
  <si>
    <t>Izrada pečata , iskaznica i ploča ureda</t>
  </si>
  <si>
    <t>Naknada za norme</t>
  </si>
  <si>
    <t>IIRS</t>
  </si>
  <si>
    <t xml:space="preserve">Premije obveznog osiguranja </t>
  </si>
  <si>
    <t>CROSKILL</t>
  </si>
  <si>
    <t xml:space="preserve">PRENESENA SREDSTVA </t>
  </si>
  <si>
    <t>IZVRŠENJE 01.01.-30.11.2014.</t>
  </si>
  <si>
    <t>Izvršenje 2014.</t>
  </si>
  <si>
    <t>REBALANS 2014.</t>
  </si>
  <si>
    <t>IZVRŠENJE</t>
  </si>
  <si>
    <t>% IZVRŠENJA</t>
  </si>
  <si>
    <t>Reprezentacija - Opatija (ugostiteljske usluge i sl.)</t>
  </si>
  <si>
    <t>Plenarna sjednica</t>
  </si>
  <si>
    <t xml:space="preserve">CROSKIL </t>
  </si>
  <si>
    <t>Službena radna odjeća</t>
  </si>
  <si>
    <t>Troškovi- ekspertize</t>
  </si>
  <si>
    <t xml:space="preserve">Troškovi održ.SKUPŠTNE HKIG </t>
  </si>
  <si>
    <t>KOLOS - STATUETE</t>
  </si>
  <si>
    <t>POVRAT ŠTETE CRO OSIG</t>
  </si>
  <si>
    <t>Centar za mirenje</t>
  </si>
  <si>
    <t xml:space="preserve"> UPRAVNI ODBOR,NADZORNI ODBOR</t>
  </si>
  <si>
    <t>TEKUĆI RASH. VEZANI UZ FINANC.-CROSKILLAS</t>
  </si>
  <si>
    <t>Ostali prihodi</t>
  </si>
  <si>
    <t>Usluge tiska ostalo</t>
  </si>
  <si>
    <t>Reprezentacija ; PO</t>
  </si>
  <si>
    <t>Autorski ugovori, UG o djelu</t>
  </si>
  <si>
    <t>VIŠAK PRIHODA NAD RASHODIMA</t>
  </si>
  <si>
    <t>RASHODI AMORTIZACIJA</t>
  </si>
  <si>
    <t>Sergej Črnjar, dipl.ing.građ.</t>
  </si>
  <si>
    <t>Andrino Petković, dipl.ing.građ</t>
  </si>
  <si>
    <t>Branko Poljanić, dipl.ing.građ</t>
  </si>
  <si>
    <t>Jurica Vrdoljak ,dipl.ing.građ</t>
  </si>
  <si>
    <t>PLAN 2019.</t>
  </si>
  <si>
    <t>Povjerennstvo za osiguranje</t>
  </si>
  <si>
    <t>Povjerenstvo za BIM</t>
  </si>
  <si>
    <t>Povjerenstvo za dodjelu novčane pomoći</t>
  </si>
  <si>
    <t>Povjerenstvo za dodjelu nagrada studentima</t>
  </si>
  <si>
    <t>Povjerenstvo za tipske ugovore</t>
  </si>
  <si>
    <t>Povjerenstvo za odnose s javnošću/e stranicu</t>
  </si>
  <si>
    <t>Povjerenstvo za priručnike i smjernice</t>
  </si>
  <si>
    <t>Neovisna revizija</t>
  </si>
  <si>
    <t>Pomoč članovima -Pravilnik o nov.pomoći</t>
  </si>
  <si>
    <t>Stipendije studentima</t>
  </si>
  <si>
    <t>Računovodstveno savjetovanje</t>
  </si>
  <si>
    <t>Smjernice i tipski ugovori</t>
  </si>
  <si>
    <t>Povjerenstvo za javnu nabavu</t>
  </si>
  <si>
    <t xml:space="preserve">Pomoć strukovnim udrugama </t>
  </si>
  <si>
    <t>Rashodi po odluci Upravnog odbora (kartice i dr)</t>
  </si>
  <si>
    <t>REBALANS</t>
  </si>
  <si>
    <t>Nina Dražin Lovrec, dipl.ing.građ</t>
  </si>
  <si>
    <t>Marko Jerinić, dipl.ing.građ</t>
  </si>
  <si>
    <t>Povjerenstvo za normiranje poslova i usluga</t>
  </si>
  <si>
    <t xml:space="preserve">Prijedlog rebalansa Plana  prihoda i rashoda Hrvatske komore inženjera građevinarstva </t>
  </si>
  <si>
    <t xml:space="preserve"> za 2019. godinu s izvještajem o izvjršenju  od  01.01.-27.08.2019.</t>
  </si>
  <si>
    <t>Naknada troškova članovima u predstavničkim i izvršnim tijelima, povjerenstvima i sl.</t>
  </si>
  <si>
    <t>Naknade za službena putovanja članova tijela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</si>
</sst>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</font>
    <font>
      <b/>
      <sz val="12"/>
      <name val="Tahoma"/>
      <family val="2"/>
      <charset val="238"/>
    </font>
    <font>
      <sz val="8"/>
      <name val="Arial"/>
      <family val="2"/>
      <charset val="238"/>
    </font>
    <font>
      <sz val="12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FF0000"/>
      <name val="Tahoma"/>
      <family val="2"/>
    </font>
    <font>
      <b/>
      <sz val="14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2"/>
      <color rgb="FFFF0000"/>
      <name val="Tahoma"/>
      <family val="2"/>
      <charset val="238"/>
    </font>
    <font>
      <i/>
      <sz val="12"/>
      <name val="Tahoma"/>
      <family val="2"/>
      <charset val="238"/>
    </font>
    <font>
      <sz val="12"/>
      <color indexed="17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1"/>
      <name val="Tahoma"/>
      <family val="2"/>
      <charset val="238"/>
    </font>
    <font>
      <sz val="11"/>
      <color indexed="17"/>
      <name val="Tahoma"/>
      <family val="2"/>
      <charset val="238"/>
    </font>
    <font>
      <i/>
      <sz val="11"/>
      <name val="Tahoma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3">
    <xf numFmtId="0" fontId="0" fillId="0" borderId="0" xfId="0"/>
    <xf numFmtId="0" fontId="7" fillId="2" borderId="0" xfId="0" applyFont="1" applyFill="1" applyBorder="1"/>
    <xf numFmtId="0" fontId="7" fillId="0" borderId="0" xfId="0" applyFont="1" applyFill="1" applyBorder="1"/>
    <xf numFmtId="4" fontId="0" fillId="0" borderId="0" xfId="0" applyNumberFormat="1"/>
    <xf numFmtId="0" fontId="9" fillId="0" borderId="0" xfId="0" applyFont="1" applyFill="1" applyBorder="1"/>
    <xf numFmtId="0" fontId="9" fillId="0" borderId="39" xfId="0" applyFont="1" applyFill="1" applyBorder="1"/>
    <xf numFmtId="0" fontId="7" fillId="0" borderId="4" xfId="0" applyFont="1" applyFill="1" applyBorder="1" applyAlignment="1">
      <alignment horizontal="left"/>
    </xf>
    <xf numFmtId="0" fontId="7" fillId="0" borderId="25" xfId="0" applyFont="1" applyFill="1" applyBorder="1"/>
    <xf numFmtId="0" fontId="9" fillId="0" borderId="25" xfId="0" applyFont="1" applyFill="1" applyBorder="1"/>
    <xf numFmtId="0" fontId="7" fillId="0" borderId="42" xfId="0" applyFont="1" applyFill="1" applyBorder="1"/>
    <xf numFmtId="0" fontId="7" fillId="0" borderId="5" xfId="0" applyNumberFormat="1" applyFont="1" applyFill="1" applyBorder="1" applyAlignment="1">
      <alignment horizontal="left"/>
    </xf>
    <xf numFmtId="0" fontId="7" fillId="0" borderId="6" xfId="0" applyFont="1" applyFill="1" applyBorder="1"/>
    <xf numFmtId="0" fontId="7" fillId="0" borderId="12" xfId="0" applyFont="1" applyFill="1" applyBorder="1"/>
    <xf numFmtId="0" fontId="7" fillId="0" borderId="46" xfId="0" applyNumberFormat="1" applyFont="1" applyFill="1" applyBorder="1" applyAlignment="1">
      <alignment horizontal="left"/>
    </xf>
    <xf numFmtId="0" fontId="7" fillId="0" borderId="7" xfId="0" applyFont="1" applyFill="1" applyBorder="1"/>
    <xf numFmtId="0" fontId="7" fillId="0" borderId="16" xfId="0" applyNumberFormat="1" applyFont="1" applyFill="1" applyBorder="1" applyAlignment="1">
      <alignment horizontal="left"/>
    </xf>
    <xf numFmtId="0" fontId="7" fillId="0" borderId="17" xfId="0" applyFont="1" applyFill="1" applyBorder="1"/>
    <xf numFmtId="4" fontId="7" fillId="0" borderId="25" xfId="0" applyNumberFormat="1" applyFont="1" applyFill="1" applyBorder="1"/>
    <xf numFmtId="0" fontId="7" fillId="0" borderId="4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9" fillId="2" borderId="0" xfId="0" applyFont="1" applyFill="1" applyBorder="1"/>
    <xf numFmtId="0" fontId="7" fillId="2" borderId="17" xfId="0" applyFont="1" applyFill="1" applyBorder="1"/>
    <xf numFmtId="0" fontId="7" fillId="2" borderId="5" xfId="0" applyNumberFormat="1" applyFont="1" applyFill="1" applyBorder="1" applyAlignment="1">
      <alignment horizontal="left"/>
    </xf>
    <xf numFmtId="0" fontId="7" fillId="2" borderId="7" xfId="0" applyFont="1" applyFill="1" applyBorder="1"/>
    <xf numFmtId="0" fontId="7" fillId="2" borderId="27" xfId="0" applyFont="1" applyFill="1" applyBorder="1"/>
    <xf numFmtId="0" fontId="7" fillId="2" borderId="11" xfId="0" applyFont="1" applyFill="1" applyBorder="1"/>
    <xf numFmtId="0" fontId="9" fillId="2" borderId="6" xfId="0" applyFont="1" applyFill="1" applyBorder="1"/>
    <xf numFmtId="0" fontId="7" fillId="2" borderId="6" xfId="0" applyFont="1" applyFill="1" applyBorder="1"/>
    <xf numFmtId="4" fontId="4" fillId="0" borderId="0" xfId="0" applyNumberFormat="1" applyFont="1" applyFill="1" applyBorder="1" applyAlignment="1">
      <alignment horizontal="right"/>
    </xf>
    <xf numFmtId="0" fontId="7" fillId="2" borderId="18" xfId="0" applyNumberFormat="1" applyFont="1" applyFill="1" applyBorder="1" applyAlignment="1">
      <alignment horizontal="left"/>
    </xf>
    <xf numFmtId="0" fontId="9" fillId="0" borderId="16" xfId="0" applyNumberFormat="1" applyFont="1" applyFill="1" applyBorder="1" applyAlignment="1">
      <alignment horizontal="left"/>
    </xf>
    <xf numFmtId="0" fontId="9" fillId="0" borderId="11" xfId="0" applyFont="1" applyFill="1" applyBorder="1"/>
    <xf numFmtId="0" fontId="9" fillId="0" borderId="17" xfId="0" applyFont="1" applyFill="1" applyBorder="1"/>
    <xf numFmtId="0" fontId="9" fillId="0" borderId="19" xfId="0" applyFont="1" applyFill="1" applyBorder="1"/>
    <xf numFmtId="0" fontId="9" fillId="0" borderId="5" xfId="0" applyNumberFormat="1" applyFont="1" applyFill="1" applyBorder="1" applyAlignment="1">
      <alignment horizontal="left"/>
    </xf>
    <xf numFmtId="0" fontId="9" fillId="0" borderId="6" xfId="0" applyFont="1" applyFill="1" applyBorder="1"/>
    <xf numFmtId="0" fontId="7" fillId="2" borderId="19" xfId="0" applyFont="1" applyFill="1" applyBorder="1"/>
    <xf numFmtId="4" fontId="7" fillId="0" borderId="27" xfId="0" applyNumberFormat="1" applyFont="1" applyFill="1" applyBorder="1" applyAlignment="1">
      <alignment horizontal="right"/>
    </xf>
    <xf numFmtId="0" fontId="9" fillId="0" borderId="18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4" fontId="7" fillId="0" borderId="0" xfId="0" applyNumberFormat="1" applyFont="1" applyFill="1"/>
    <xf numFmtId="0" fontId="9" fillId="0" borderId="46" xfId="0" applyNumberFormat="1" applyFont="1" applyFill="1" applyBorder="1" applyAlignment="1">
      <alignment horizontal="left"/>
    </xf>
    <xf numFmtId="0" fontId="9" fillId="0" borderId="54" xfId="0" applyFont="1" applyFill="1" applyBorder="1"/>
    <xf numFmtId="0" fontId="9" fillId="0" borderId="31" xfId="0" applyFont="1" applyFill="1" applyBorder="1"/>
    <xf numFmtId="0" fontId="9" fillId="0" borderId="25" xfId="0" applyNumberFormat="1" applyFont="1" applyFill="1" applyBorder="1" applyAlignment="1">
      <alignment horizontal="left"/>
    </xf>
    <xf numFmtId="4" fontId="9" fillId="0" borderId="25" xfId="0" applyNumberFormat="1" applyFont="1" applyFill="1" applyBorder="1" applyAlignment="1">
      <alignment horizontal="right"/>
    </xf>
    <xf numFmtId="4" fontId="7" fillId="0" borderId="35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/>
    </xf>
    <xf numFmtId="4" fontId="7" fillId="0" borderId="0" xfId="0" applyNumberFormat="1" applyFont="1" applyFill="1" applyBorder="1"/>
    <xf numFmtId="4" fontId="9" fillId="0" borderId="54" xfId="1" applyNumberFormat="1" applyFont="1" applyFill="1" applyBorder="1"/>
    <xf numFmtId="4" fontId="3" fillId="0" borderId="68" xfId="0" applyNumberFormat="1" applyFont="1" applyBorder="1" applyAlignment="1">
      <alignment horizontal="justify" vertical="center"/>
    </xf>
    <xf numFmtId="4" fontId="3" fillId="0" borderId="71" xfId="0" applyNumberFormat="1" applyFont="1" applyBorder="1" applyAlignment="1">
      <alignment horizontal="justify" vertical="center"/>
    </xf>
    <xf numFmtId="4" fontId="3" fillId="0" borderId="70" xfId="0" applyNumberFormat="1" applyFont="1" applyBorder="1" applyAlignment="1">
      <alignment horizontal="justify" vertical="center"/>
    </xf>
    <xf numFmtId="4" fontId="10" fillId="0" borderId="71" xfId="0" applyNumberFormat="1" applyFont="1" applyBorder="1" applyAlignment="1">
      <alignment horizontal="justify" vertical="center"/>
    </xf>
    <xf numFmtId="4" fontId="7" fillId="0" borderId="17" xfId="0" applyNumberFormat="1" applyFont="1" applyFill="1" applyBorder="1"/>
    <xf numFmtId="4" fontId="7" fillId="2" borderId="17" xfId="0" applyNumberFormat="1" applyFont="1" applyFill="1" applyBorder="1" applyAlignment="1">
      <alignment horizontal="right"/>
    </xf>
    <xf numFmtId="0" fontId="7" fillId="0" borderId="29" xfId="0" applyNumberFormat="1" applyFont="1" applyFill="1" applyBorder="1" applyAlignment="1">
      <alignment horizontal="left"/>
    </xf>
    <xf numFmtId="4" fontId="7" fillId="5" borderId="0" xfId="0" applyNumberFormat="1" applyFont="1" applyFill="1"/>
    <xf numFmtId="4" fontId="7" fillId="5" borderId="0" xfId="0" applyNumberFormat="1" applyFont="1" applyFill="1" applyBorder="1"/>
    <xf numFmtId="0" fontId="9" fillId="0" borderId="0" xfId="0" applyFont="1" applyFill="1"/>
    <xf numFmtId="0" fontId="9" fillId="0" borderId="4" xfId="0" applyNumberFormat="1" applyFont="1" applyFill="1" applyBorder="1" applyAlignment="1">
      <alignment horizontal="left"/>
    </xf>
    <xf numFmtId="0" fontId="7" fillId="0" borderId="79" xfId="0" applyFont="1" applyFill="1" applyBorder="1"/>
    <xf numFmtId="0" fontId="7" fillId="0" borderId="35" xfId="0" applyFont="1" applyFill="1" applyBorder="1"/>
    <xf numFmtId="0" fontId="9" fillId="0" borderId="0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/>
    <xf numFmtId="4" fontId="9" fillId="5" borderId="0" xfId="0" applyNumberFormat="1" applyFont="1" applyFill="1" applyBorder="1"/>
    <xf numFmtId="4" fontId="9" fillId="0" borderId="15" xfId="1" applyNumberFormat="1" applyFont="1" applyFill="1" applyBorder="1"/>
    <xf numFmtId="0" fontId="7" fillId="4" borderId="43" xfId="0" applyNumberFormat="1" applyFont="1" applyFill="1" applyBorder="1" applyAlignment="1">
      <alignment horizontal="left"/>
    </xf>
    <xf numFmtId="0" fontId="7" fillId="4" borderId="48" xfId="0" applyFont="1" applyFill="1" applyBorder="1"/>
    <xf numFmtId="0" fontId="7" fillId="4" borderId="44" xfId="0" applyFont="1" applyFill="1" applyBorder="1"/>
    <xf numFmtId="0" fontId="7" fillId="4" borderId="45" xfId="0" applyFont="1" applyFill="1" applyBorder="1"/>
    <xf numFmtId="4" fontId="7" fillId="4" borderId="61" xfId="0" applyNumberFormat="1" applyFont="1" applyFill="1" applyBorder="1" applyAlignment="1">
      <alignment horizontal="right"/>
    </xf>
    <xf numFmtId="4" fontId="7" fillId="5" borderId="61" xfId="0" applyNumberFormat="1" applyFont="1" applyFill="1" applyBorder="1" applyAlignment="1">
      <alignment horizontal="right"/>
    </xf>
    <xf numFmtId="4" fontId="7" fillId="4" borderId="94" xfId="0" applyNumberFormat="1" applyFont="1" applyFill="1" applyBorder="1" applyAlignment="1">
      <alignment horizontal="right"/>
    </xf>
    <xf numFmtId="4" fontId="13" fillId="4" borderId="73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4" fontId="7" fillId="5" borderId="9" xfId="0" applyNumberFormat="1" applyFont="1" applyFill="1" applyBorder="1" applyAlignment="1">
      <alignment horizontal="right"/>
    </xf>
    <xf numFmtId="4" fontId="7" fillId="0" borderId="95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5" borderId="10" xfId="0" applyNumberFormat="1" applyFont="1" applyFill="1" applyBorder="1" applyAlignment="1">
      <alignment horizontal="right"/>
    </xf>
    <xf numFmtId="4" fontId="7" fillId="0" borderId="28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7" fillId="5" borderId="8" xfId="0" applyNumberFormat="1" applyFont="1" applyFill="1" applyBorder="1" applyAlignment="1">
      <alignment horizontal="right"/>
    </xf>
    <xf numFmtId="4" fontId="7" fillId="0" borderId="15" xfId="0" applyNumberFormat="1" applyFont="1" applyFill="1" applyBorder="1" applyAlignment="1">
      <alignment horizontal="right"/>
    </xf>
    <xf numFmtId="4" fontId="7" fillId="4" borderId="61" xfId="1" applyNumberFormat="1" applyFont="1" applyFill="1" applyBorder="1"/>
    <xf numFmtId="4" fontId="7" fillId="5" borderId="48" xfId="1" applyNumberFormat="1" applyFont="1" applyFill="1" applyBorder="1"/>
    <xf numFmtId="4" fontId="7" fillId="4" borderId="94" xfId="1" applyNumberFormat="1" applyFont="1" applyFill="1" applyBorder="1"/>
    <xf numFmtId="4" fontId="13" fillId="4" borderId="58" xfId="0" applyNumberFormat="1" applyFont="1" applyFill="1" applyBorder="1" applyAlignment="1">
      <alignment horizontal="right"/>
    </xf>
    <xf numFmtId="4" fontId="7" fillId="0" borderId="75" xfId="0" applyNumberFormat="1" applyFont="1" applyFill="1" applyBorder="1" applyAlignment="1">
      <alignment horizontal="right"/>
    </xf>
    <xf numFmtId="4" fontId="7" fillId="5" borderId="75" xfId="0" applyNumberFormat="1" applyFont="1" applyFill="1" applyBorder="1" applyAlignment="1">
      <alignment horizontal="right"/>
    </xf>
    <xf numFmtId="4" fontId="7" fillId="0" borderId="56" xfId="0" applyNumberFormat="1" applyFont="1" applyFill="1" applyBorder="1" applyAlignment="1">
      <alignment horizontal="right"/>
    </xf>
    <xf numFmtId="0" fontId="7" fillId="0" borderId="14" xfId="0" applyNumberFormat="1" applyFont="1" applyFill="1" applyBorder="1" applyAlignment="1">
      <alignment horizontal="left"/>
    </xf>
    <xf numFmtId="4" fontId="7" fillId="0" borderId="11" xfId="0" applyNumberFormat="1" applyFont="1" applyFill="1" applyBorder="1" applyAlignment="1">
      <alignment horizontal="right"/>
    </xf>
    <xf numFmtId="4" fontId="7" fillId="5" borderId="11" xfId="0" applyNumberFormat="1" applyFont="1" applyFill="1" applyBorder="1" applyAlignment="1">
      <alignment horizontal="right"/>
    </xf>
    <xf numFmtId="4" fontId="7" fillId="0" borderId="11" xfId="1" applyNumberFormat="1" applyFont="1" applyFill="1" applyBorder="1"/>
    <xf numFmtId="4" fontId="7" fillId="5" borderId="11" xfId="1" applyNumberFormat="1" applyFont="1" applyFill="1" applyBorder="1"/>
    <xf numFmtId="4" fontId="7" fillId="0" borderId="15" xfId="1" applyNumberFormat="1" applyFont="1" applyFill="1" applyBorder="1"/>
    <xf numFmtId="4" fontId="7" fillId="0" borderId="19" xfId="1" applyNumberFormat="1" applyFont="1" applyFill="1" applyBorder="1"/>
    <xf numFmtId="4" fontId="7" fillId="5" borderId="19" xfId="1" applyNumberFormat="1" applyFont="1" applyFill="1" applyBorder="1"/>
    <xf numFmtId="0" fontId="9" fillId="0" borderId="7" xfId="0" applyFont="1" applyFill="1" applyBorder="1"/>
    <xf numFmtId="4" fontId="9" fillId="0" borderId="11" xfId="0" applyNumberFormat="1" applyFont="1" applyFill="1" applyBorder="1" applyAlignment="1">
      <alignment horizontal="right"/>
    </xf>
    <xf numFmtId="4" fontId="9" fillId="5" borderId="11" xfId="0" applyNumberFormat="1" applyFont="1" applyFill="1" applyBorder="1" applyAlignment="1">
      <alignment horizontal="right"/>
    </xf>
    <xf numFmtId="4" fontId="9" fillId="0" borderId="15" xfId="0" applyNumberFormat="1" applyFont="1" applyFill="1" applyBorder="1" applyAlignment="1">
      <alignment horizontal="right"/>
    </xf>
    <xf numFmtId="4" fontId="9" fillId="0" borderId="6" xfId="0" applyNumberFormat="1" applyFont="1" applyFill="1" applyBorder="1" applyAlignment="1">
      <alignment horizontal="right"/>
    </xf>
    <xf numFmtId="0" fontId="9" fillId="0" borderId="47" xfId="0" applyFont="1" applyFill="1" applyBorder="1"/>
    <xf numFmtId="0" fontId="7" fillId="4" borderId="46" xfId="0" applyNumberFormat="1" applyFont="1" applyFill="1" applyBorder="1" applyAlignment="1">
      <alignment horizontal="left"/>
    </xf>
    <xf numFmtId="0" fontId="7" fillId="4" borderId="54" xfId="0" applyFont="1" applyFill="1" applyBorder="1"/>
    <xf numFmtId="0" fontId="7" fillId="4" borderId="31" xfId="0" applyFont="1" applyFill="1" applyBorder="1"/>
    <xf numFmtId="0" fontId="7" fillId="4" borderId="47" xfId="0" applyFont="1" applyFill="1" applyBorder="1"/>
    <xf numFmtId="4" fontId="7" fillId="4" borderId="55" xfId="1" applyNumberFormat="1" applyFont="1" applyFill="1" applyBorder="1"/>
    <xf numFmtId="4" fontId="7" fillId="5" borderId="55" xfId="1" applyNumberFormat="1" applyFont="1" applyFill="1" applyBorder="1"/>
    <xf numFmtId="4" fontId="13" fillId="4" borderId="56" xfId="1" applyNumberFormat="1" applyFont="1" applyFill="1" applyBorder="1"/>
    <xf numFmtId="0" fontId="7" fillId="4" borderId="64" xfId="0" applyNumberFormat="1" applyFont="1" applyFill="1" applyBorder="1" applyAlignment="1">
      <alignment horizontal="left"/>
    </xf>
    <xf numFmtId="0" fontId="7" fillId="4" borderId="65" xfId="0" applyFont="1" applyFill="1" applyBorder="1"/>
    <xf numFmtId="0" fontId="7" fillId="4" borderId="66" xfId="0" applyFont="1" applyFill="1" applyBorder="1"/>
    <xf numFmtId="0" fontId="7" fillId="4" borderId="59" xfId="0" applyFont="1" applyFill="1" applyBorder="1"/>
    <xf numFmtId="0" fontId="7" fillId="4" borderId="67" xfId="0" applyFont="1" applyFill="1" applyBorder="1"/>
    <xf numFmtId="4" fontId="7" fillId="4" borderId="65" xfId="1" applyNumberFormat="1" applyFont="1" applyFill="1" applyBorder="1"/>
    <xf numFmtId="4" fontId="7" fillId="5" borderId="65" xfId="1" applyNumberFormat="1" applyFont="1" applyFill="1" applyBorder="1"/>
    <xf numFmtId="4" fontId="13" fillId="4" borderId="65" xfId="1" applyNumberFormat="1" applyFont="1" applyFill="1" applyBorder="1"/>
    <xf numFmtId="0" fontId="7" fillId="0" borderId="89" xfId="0" applyNumberFormat="1" applyFont="1" applyFill="1" applyBorder="1" applyAlignment="1">
      <alignment horizontal="left"/>
    </xf>
    <xf numFmtId="4" fontId="9" fillId="2" borderId="0" xfId="0" applyNumberFormat="1" applyFont="1" applyFill="1" applyBorder="1"/>
    <xf numFmtId="4" fontId="7" fillId="0" borderId="93" xfId="0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9" fillId="2" borderId="0" xfId="0" applyNumberFormat="1" applyFont="1" applyFill="1" applyBorder="1" applyAlignment="1">
      <alignment horizontal="right"/>
    </xf>
    <xf numFmtId="0" fontId="7" fillId="2" borderId="16" xfId="0" applyNumberFormat="1" applyFont="1" applyFill="1" applyBorder="1" applyAlignment="1">
      <alignment horizontal="left"/>
    </xf>
    <xf numFmtId="4" fontId="7" fillId="5" borderId="17" xfId="0" applyNumberFormat="1" applyFont="1" applyFill="1" applyBorder="1"/>
    <xf numFmtId="4" fontId="7" fillId="2" borderId="17" xfId="0" applyNumberFormat="1" applyFont="1" applyFill="1" applyBorder="1"/>
    <xf numFmtId="0" fontId="9" fillId="2" borderId="7" xfId="0" applyFont="1" applyFill="1" applyBorder="1"/>
    <xf numFmtId="4" fontId="7" fillId="0" borderId="13" xfId="1" applyNumberFormat="1" applyFont="1" applyFill="1" applyBorder="1"/>
    <xf numFmtId="4" fontId="9" fillId="0" borderId="13" xfId="0" applyNumberFormat="1" applyFont="1" applyFill="1" applyBorder="1" applyAlignment="1">
      <alignment horizontal="right"/>
    </xf>
    <xf numFmtId="4" fontId="9" fillId="5" borderId="1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7" fillId="5" borderId="0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9" fillId="0" borderId="14" xfId="0" applyNumberFormat="1" applyFont="1" applyFill="1" applyBorder="1" applyAlignment="1">
      <alignment horizontal="left"/>
    </xf>
    <xf numFmtId="4" fontId="9" fillId="0" borderId="8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right"/>
    </xf>
    <xf numFmtId="4" fontId="7" fillId="5" borderId="17" xfId="0" applyNumberFormat="1" applyFont="1" applyFill="1" applyBorder="1" applyAlignment="1">
      <alignment horizontal="right"/>
    </xf>
    <xf numFmtId="0" fontId="7" fillId="3" borderId="5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4" fontId="7" fillId="3" borderId="8" xfId="1" applyNumberFormat="1" applyFont="1" applyFill="1" applyBorder="1"/>
    <xf numFmtId="4" fontId="7" fillId="3" borderId="15" xfId="1" applyNumberFormat="1" applyFont="1" applyFill="1" applyBorder="1"/>
    <xf numFmtId="4" fontId="7" fillId="3" borderId="61" xfId="1" applyNumberFormat="1" applyFont="1" applyFill="1" applyBorder="1"/>
    <xf numFmtId="4" fontId="7" fillId="3" borderId="73" xfId="1" applyNumberFormat="1" applyFont="1" applyFill="1" applyBorder="1"/>
    <xf numFmtId="0" fontId="7" fillId="0" borderId="51" xfId="0" applyFont="1" applyFill="1" applyBorder="1"/>
    <xf numFmtId="4" fontId="7" fillId="0" borderId="51" xfId="1" applyNumberFormat="1" applyFont="1" applyFill="1" applyBorder="1"/>
    <xf numFmtId="4" fontId="7" fillId="0" borderId="0" xfId="1" applyNumberFormat="1" applyFont="1" applyFill="1" applyBorder="1"/>
    <xf numFmtId="4" fontId="7" fillId="2" borderId="78" xfId="0" applyNumberFormat="1" applyFont="1" applyFill="1" applyBorder="1" applyAlignment="1">
      <alignment horizontal="right"/>
    </xf>
    <xf numFmtId="0" fontId="9" fillId="0" borderId="27" xfId="0" applyFont="1" applyFill="1" applyBorder="1"/>
    <xf numFmtId="4" fontId="9" fillId="5" borderId="8" xfId="0" applyNumberFormat="1" applyFont="1" applyFill="1" applyBorder="1" applyAlignment="1">
      <alignment horizontal="right"/>
    </xf>
    <xf numFmtId="4" fontId="7" fillId="5" borderId="8" xfId="1" applyNumberFormat="1" applyFont="1" applyFill="1" applyBorder="1"/>
    <xf numFmtId="4" fontId="9" fillId="5" borderId="32" xfId="1" applyNumberFormat="1" applyFont="1" applyFill="1" applyBorder="1"/>
    <xf numFmtId="4" fontId="9" fillId="0" borderId="11" xfId="1" applyNumberFormat="1" applyFont="1" applyFill="1" applyBorder="1"/>
    <xf numFmtId="0" fontId="7" fillId="3" borderId="1" xfId="0" applyNumberFormat="1" applyFont="1" applyFill="1" applyBorder="1" applyAlignment="1">
      <alignment horizontal="left"/>
    </xf>
    <xf numFmtId="0" fontId="7" fillId="3" borderId="2" xfId="0" applyFont="1" applyFill="1" applyBorder="1"/>
    <xf numFmtId="4" fontId="7" fillId="3" borderId="62" xfId="1" applyNumberFormat="1" applyFont="1" applyFill="1" applyBorder="1"/>
    <xf numFmtId="4" fontId="7" fillId="5" borderId="62" xfId="1" applyNumberFormat="1" applyFont="1" applyFill="1" applyBorder="1"/>
    <xf numFmtId="4" fontId="7" fillId="3" borderId="38" xfId="1" applyNumberFormat="1" applyFont="1" applyFill="1" applyBorder="1"/>
    <xf numFmtId="4" fontId="13" fillId="3" borderId="73" xfId="1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5" xfId="0" applyNumberFormat="1" applyFont="1" applyFill="1" applyBorder="1" applyAlignment="1">
      <alignment horizontal="center"/>
    </xf>
    <xf numFmtId="4" fontId="9" fillId="5" borderId="25" xfId="0" applyNumberFormat="1" applyFont="1" applyFill="1" applyBorder="1" applyAlignment="1">
      <alignment horizontal="center" wrapText="1"/>
    </xf>
    <xf numFmtId="4" fontId="9" fillId="0" borderId="0" xfId="1" applyNumberFormat="1" applyFont="1" applyFill="1" applyBorder="1"/>
    <xf numFmtId="4" fontId="14" fillId="0" borderId="0" xfId="1" applyNumberFormat="1" applyFont="1" applyFill="1" applyBorder="1"/>
    <xf numFmtId="4" fontId="7" fillId="0" borderId="8" xfId="1" applyNumberFormat="1" applyFont="1" applyFill="1" applyBorder="1"/>
    <xf numFmtId="4" fontId="7" fillId="5" borderId="6" xfId="0" applyNumberFormat="1" applyFont="1" applyFill="1" applyBorder="1"/>
    <xf numFmtId="4" fontId="7" fillId="2" borderId="6" xfId="0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7" fillId="0" borderId="19" xfId="0" applyFont="1" applyFill="1" applyBorder="1"/>
    <xf numFmtId="0" fontId="15" fillId="0" borderId="0" xfId="0" applyFont="1" applyFill="1" applyBorder="1"/>
    <xf numFmtId="0" fontId="15" fillId="0" borderId="17" xfId="0" applyFont="1" applyFill="1" applyBorder="1"/>
    <xf numFmtId="4" fontId="14" fillId="0" borderId="0" xfId="0" applyNumberFormat="1" applyFont="1" applyFill="1" applyBorder="1" applyAlignment="1">
      <alignment horizontal="right"/>
    </xf>
    <xf numFmtId="0" fontId="7" fillId="0" borderId="11" xfId="0" applyFont="1" applyFill="1" applyBorder="1"/>
    <xf numFmtId="0" fontId="7" fillId="3" borderId="90" xfId="0" applyNumberFormat="1" applyFont="1" applyFill="1" applyBorder="1" applyAlignment="1">
      <alignment horizontal="left"/>
    </xf>
    <xf numFmtId="0" fontId="7" fillId="3" borderId="91" xfId="0" applyFont="1" applyFill="1" applyBorder="1"/>
    <xf numFmtId="4" fontId="7" fillId="3" borderId="72" xfId="1" applyNumberFormat="1" applyFont="1" applyFill="1" applyBorder="1"/>
    <xf numFmtId="4" fontId="7" fillId="5" borderId="72" xfId="1" applyNumberFormat="1" applyFont="1" applyFill="1" applyBorder="1"/>
    <xf numFmtId="4" fontId="7" fillId="3" borderId="98" xfId="1" applyNumberFormat="1" applyFont="1" applyFill="1" applyBorder="1"/>
    <xf numFmtId="4" fontId="13" fillId="3" borderId="61" xfId="1" applyNumberFormat="1" applyFont="1" applyFill="1" applyBorder="1"/>
    <xf numFmtId="0" fontId="7" fillId="0" borderId="99" xfId="0" applyNumberFormat="1" applyFont="1" applyFill="1" applyBorder="1" applyAlignment="1">
      <alignment horizontal="left"/>
    </xf>
    <xf numFmtId="0" fontId="7" fillId="0" borderId="99" xfId="0" applyFont="1" applyFill="1" applyBorder="1"/>
    <xf numFmtId="4" fontId="7" fillId="0" borderId="99" xfId="1" applyNumberFormat="1" applyFont="1" applyFill="1" applyBorder="1"/>
    <xf numFmtId="4" fontId="13" fillId="0" borderId="0" xfId="1" applyNumberFormat="1" applyFont="1" applyFill="1" applyBorder="1"/>
    <xf numFmtId="4" fontId="7" fillId="2" borderId="28" xfId="0" applyNumberFormat="1" applyFont="1" applyFill="1" applyBorder="1" applyAlignment="1">
      <alignment horizontal="right"/>
    </xf>
    <xf numFmtId="0" fontId="7" fillId="3" borderId="43" xfId="0" applyNumberFormat="1" applyFont="1" applyFill="1" applyBorder="1" applyAlignment="1">
      <alignment horizontal="left"/>
    </xf>
    <xf numFmtId="0" fontId="7" fillId="3" borderId="44" xfId="0" applyFont="1" applyFill="1" applyBorder="1"/>
    <xf numFmtId="4" fontId="7" fillId="5" borderId="61" xfId="1" applyNumberFormat="1" applyFont="1" applyFill="1" applyBorder="1"/>
    <xf numFmtId="0" fontId="7" fillId="0" borderId="60" xfId="0" applyNumberFormat="1" applyFont="1" applyFill="1" applyBorder="1" applyAlignment="1">
      <alignment horizontal="left"/>
    </xf>
    <xf numFmtId="4" fontId="7" fillId="5" borderId="35" xfId="1" applyNumberFormat="1" applyFont="1" applyFill="1" applyBorder="1"/>
    <xf numFmtId="4" fontId="7" fillId="0" borderId="35" xfId="1" applyNumberFormat="1" applyFont="1" applyFill="1" applyBorder="1"/>
    <xf numFmtId="0" fontId="7" fillId="0" borderId="40" xfId="0" applyNumberFormat="1" applyFont="1" applyFill="1" applyBorder="1" applyAlignment="1">
      <alignment horizontal="left"/>
    </xf>
    <xf numFmtId="4" fontId="7" fillId="5" borderId="25" xfId="1" applyNumberFormat="1" applyFont="1" applyFill="1" applyBorder="1"/>
    <xf numFmtId="4" fontId="7" fillId="0" borderId="25" xfId="1" applyNumberFormat="1" applyFont="1" applyFill="1" applyBorder="1"/>
    <xf numFmtId="0" fontId="7" fillId="0" borderId="69" xfId="0" applyNumberFormat="1" applyFont="1" applyFill="1" applyBorder="1" applyAlignment="1">
      <alignment horizontal="left"/>
    </xf>
    <xf numFmtId="0" fontId="7" fillId="0" borderId="80" xfId="0" applyFont="1" applyFill="1" applyBorder="1"/>
    <xf numFmtId="0" fontId="7" fillId="0" borderId="81" xfId="0" applyFont="1" applyFill="1" applyBorder="1"/>
    <xf numFmtId="4" fontId="7" fillId="0" borderId="82" xfId="0" applyNumberFormat="1" applyFont="1" applyFill="1" applyBorder="1"/>
    <xf numFmtId="4" fontId="7" fillId="5" borderId="80" xfId="0" applyNumberFormat="1" applyFont="1" applyFill="1" applyBorder="1"/>
    <xf numFmtId="4" fontId="7" fillId="5" borderId="13" xfId="1" applyNumberFormat="1" applyFont="1" applyFill="1" applyBorder="1"/>
    <xf numFmtId="0" fontId="9" fillId="0" borderId="29" xfId="0" applyNumberFormat="1" applyFont="1" applyFill="1" applyBorder="1" applyAlignment="1">
      <alignment horizontal="left"/>
    </xf>
    <xf numFmtId="4" fontId="9" fillId="0" borderId="6" xfId="0" applyNumberFormat="1" applyFont="1" applyFill="1" applyBorder="1"/>
    <xf numFmtId="4" fontId="9" fillId="5" borderId="6" xfId="0" applyNumberFormat="1" applyFont="1" applyFill="1" applyBorder="1"/>
    <xf numFmtId="4" fontId="9" fillId="0" borderId="8" xfId="1" applyNumberFormat="1" applyFont="1" applyFill="1" applyBorder="1"/>
    <xf numFmtId="0" fontId="7" fillId="0" borderId="24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4" fontId="9" fillId="5" borderId="37" xfId="0" applyNumberFormat="1" applyFont="1" applyFill="1" applyBorder="1" applyAlignment="1">
      <alignment horizontal="right"/>
    </xf>
    <xf numFmtId="4" fontId="7" fillId="0" borderId="6" xfId="0" applyNumberFormat="1" applyFont="1" applyFill="1" applyBorder="1"/>
    <xf numFmtId="4" fontId="9" fillId="0" borderId="0" xfId="0" applyNumberFormat="1" applyFont="1"/>
    <xf numFmtId="4" fontId="9" fillId="5" borderId="0" xfId="0" applyNumberFormat="1" applyFont="1" applyFill="1"/>
    <xf numFmtId="0" fontId="9" fillId="0" borderId="49" xfId="0" applyNumberFormat="1" applyFont="1" applyFill="1" applyBorder="1" applyAlignment="1">
      <alignment horizontal="left"/>
    </xf>
    <xf numFmtId="0" fontId="9" fillId="0" borderId="50" xfId="0" applyFont="1" applyFill="1" applyBorder="1"/>
    <xf numFmtId="0" fontId="9" fillId="0" borderId="51" xfId="0" applyFont="1" applyFill="1" applyBorder="1"/>
    <xf numFmtId="0" fontId="9" fillId="0" borderId="52" xfId="0" applyFont="1" applyFill="1" applyBorder="1"/>
    <xf numFmtId="4" fontId="9" fillId="0" borderId="53" xfId="0" applyNumberFormat="1" applyFont="1" applyFill="1" applyBorder="1" applyAlignment="1">
      <alignment horizontal="right"/>
    </xf>
    <xf numFmtId="4" fontId="9" fillId="5" borderId="53" xfId="0" applyNumberFormat="1" applyFont="1" applyFill="1" applyBorder="1" applyAlignment="1">
      <alignment horizontal="right"/>
    </xf>
    <xf numFmtId="4" fontId="9" fillId="0" borderId="58" xfId="0" applyNumberFormat="1" applyFont="1" applyFill="1" applyBorder="1" applyAlignment="1">
      <alignment horizontal="right"/>
    </xf>
    <xf numFmtId="4" fontId="9" fillId="5" borderId="58" xfId="0" applyNumberFormat="1" applyFont="1" applyFill="1" applyBorder="1" applyAlignment="1">
      <alignment horizontal="right"/>
    </xf>
    <xf numFmtId="4" fontId="9" fillId="0" borderId="32" xfId="0" applyNumberFormat="1" applyFont="1" applyFill="1" applyBorder="1" applyAlignment="1">
      <alignment horizontal="right"/>
    </xf>
    <xf numFmtId="4" fontId="9" fillId="5" borderId="32" xfId="0" applyNumberFormat="1" applyFont="1" applyFill="1" applyBorder="1" applyAlignment="1">
      <alignment horizontal="right"/>
    </xf>
    <xf numFmtId="4" fontId="7" fillId="2" borderId="59" xfId="0" applyNumberFormat="1" applyFont="1" applyFill="1" applyBorder="1" applyAlignment="1">
      <alignment horizontal="center" wrapText="1"/>
    </xf>
    <xf numFmtId="4" fontId="7" fillId="5" borderId="59" xfId="0" applyNumberFormat="1" applyFont="1" applyFill="1" applyBorder="1" applyAlignment="1">
      <alignment wrapText="1"/>
    </xf>
    <xf numFmtId="4" fontId="7" fillId="2" borderId="13" xfId="0" applyNumberFormat="1" applyFont="1" applyFill="1" applyBorder="1" applyAlignment="1">
      <alignment horizontal="right"/>
    </xf>
    <xf numFmtId="4" fontId="9" fillId="5" borderId="8" xfId="1" applyNumberFormat="1" applyFont="1" applyFill="1" applyBorder="1"/>
    <xf numFmtId="4" fontId="16" fillId="0" borderId="8" xfId="0" applyNumberFormat="1" applyFont="1" applyFill="1" applyBorder="1" applyAlignment="1">
      <alignment horizontal="right"/>
    </xf>
    <xf numFmtId="4" fontId="16" fillId="5" borderId="8" xfId="0" applyNumberFormat="1" applyFont="1" applyFill="1" applyBorder="1" applyAlignment="1">
      <alignment horizontal="right"/>
    </xf>
    <xf numFmtId="4" fontId="13" fillId="0" borderId="8" xfId="0" applyNumberFormat="1" applyFont="1" applyFill="1" applyBorder="1" applyAlignment="1">
      <alignment horizontal="right"/>
    </xf>
    <xf numFmtId="4" fontId="9" fillId="5" borderId="13" xfId="0" applyNumberFormat="1" applyFont="1" applyFill="1" applyBorder="1" applyAlignment="1">
      <alignment horizontal="right"/>
    </xf>
    <xf numFmtId="0" fontId="9" fillId="0" borderId="30" xfId="0" applyNumberFormat="1" applyFont="1" applyFill="1" applyBorder="1" applyAlignment="1">
      <alignment horizontal="left"/>
    </xf>
    <xf numFmtId="4" fontId="7" fillId="3" borderId="63" xfId="1" applyNumberFormat="1" applyFont="1" applyFill="1" applyBorder="1"/>
    <xf numFmtId="4" fontId="7" fillId="5" borderId="63" xfId="1" applyNumberFormat="1" applyFont="1" applyFill="1" applyBorder="1"/>
    <xf numFmtId="4" fontId="13" fillId="3" borderId="63" xfId="1" applyNumberFormat="1" applyFont="1" applyFill="1" applyBorder="1"/>
    <xf numFmtId="0" fontId="7" fillId="3" borderId="48" xfId="0" applyFont="1" applyFill="1" applyBorder="1"/>
    <xf numFmtId="0" fontId="7" fillId="3" borderId="45" xfId="0" applyFont="1" applyFill="1" applyBorder="1"/>
    <xf numFmtId="4" fontId="7" fillId="5" borderId="73" xfId="1" applyNumberFormat="1" applyFont="1" applyFill="1" applyBorder="1"/>
    <xf numFmtId="0" fontId="7" fillId="0" borderId="33" xfId="0" applyNumberFormat="1" applyFont="1" applyFill="1" applyBorder="1" applyAlignment="1">
      <alignment horizontal="left"/>
    </xf>
    <xf numFmtId="0" fontId="7" fillId="0" borderId="34" xfId="0" applyFont="1" applyFill="1" applyBorder="1"/>
    <xf numFmtId="4" fontId="7" fillId="0" borderId="10" xfId="0" applyNumberFormat="1" applyFont="1" applyFill="1" applyBorder="1"/>
    <xf numFmtId="4" fontId="7" fillId="2" borderId="10" xfId="0" applyNumberFormat="1" applyFont="1" applyFill="1" applyBorder="1" applyAlignment="1">
      <alignment horizontal="right"/>
    </xf>
    <xf numFmtId="4" fontId="7" fillId="5" borderId="13" xfId="0" applyNumberFormat="1" applyFont="1" applyFill="1" applyBorder="1" applyAlignment="1">
      <alignment horizontal="right"/>
    </xf>
    <xf numFmtId="4" fontId="15" fillId="0" borderId="8" xfId="0" applyNumberFormat="1" applyFont="1" applyFill="1" applyBorder="1" applyAlignment="1">
      <alignment horizontal="right"/>
    </xf>
    <xf numFmtId="4" fontId="15" fillId="5" borderId="8" xfId="0" applyNumberFormat="1" applyFont="1" applyFill="1" applyBorder="1" applyAlignment="1">
      <alignment horizontal="right"/>
    </xf>
    <xf numFmtId="0" fontId="7" fillId="0" borderId="21" xfId="0" applyNumberFormat="1" applyFont="1" applyFill="1" applyBorder="1" applyAlignment="1">
      <alignment horizontal="right"/>
    </xf>
    <xf numFmtId="0" fontId="7" fillId="0" borderId="22" xfId="0" applyFont="1" applyFill="1" applyBorder="1"/>
    <xf numFmtId="4" fontId="7" fillId="5" borderId="25" xfId="0" applyNumberFormat="1" applyFont="1" applyFill="1" applyBorder="1"/>
    <xf numFmtId="4" fontId="7" fillId="0" borderId="22" xfId="0" applyNumberFormat="1" applyFont="1" applyFill="1" applyBorder="1" applyAlignment="1">
      <alignment horizontal="right"/>
    </xf>
    <xf numFmtId="0" fontId="7" fillId="0" borderId="26" xfId="0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right"/>
    </xf>
    <xf numFmtId="4" fontId="7" fillId="0" borderId="35" xfId="0" applyNumberFormat="1" applyFont="1" applyFill="1" applyBorder="1"/>
    <xf numFmtId="4" fontId="7" fillId="5" borderId="35" xfId="0" applyNumberFormat="1" applyFont="1" applyFill="1" applyBorder="1"/>
    <xf numFmtId="4" fontId="9" fillId="0" borderId="17" xfId="0" applyNumberFormat="1" applyFont="1" applyFill="1" applyBorder="1"/>
    <xf numFmtId="4" fontId="9" fillId="5" borderId="17" xfId="0" applyNumberFormat="1" applyFont="1" applyFill="1" applyBorder="1"/>
    <xf numFmtId="4" fontId="9" fillId="0" borderId="31" xfId="0" applyNumberFormat="1" applyFont="1" applyFill="1" applyBorder="1"/>
    <xf numFmtId="4" fontId="9" fillId="5" borderId="31" xfId="0" applyNumberFormat="1" applyFont="1" applyFill="1" applyBorder="1"/>
    <xf numFmtId="0" fontId="17" fillId="0" borderId="31" xfId="0" applyFont="1" applyFill="1" applyBorder="1"/>
    <xf numFmtId="0" fontId="7" fillId="0" borderId="31" xfId="0" applyFont="1" applyFill="1" applyBorder="1"/>
    <xf numFmtId="4" fontId="9" fillId="0" borderId="7" xfId="0" applyNumberFormat="1" applyFont="1" applyFill="1" applyBorder="1"/>
    <xf numFmtId="4" fontId="9" fillId="5" borderId="7" xfId="0" applyNumberFormat="1" applyFont="1" applyFill="1" applyBorder="1"/>
    <xf numFmtId="4" fontId="9" fillId="0" borderId="27" xfId="0" applyNumberFormat="1" applyFont="1" applyFill="1" applyBorder="1"/>
    <xf numFmtId="4" fontId="9" fillId="5" borderId="27" xfId="0" applyNumberFormat="1" applyFont="1" applyFill="1" applyBorder="1"/>
    <xf numFmtId="4" fontId="7" fillId="0" borderId="0" xfId="0" applyNumberFormat="1" applyFont="1"/>
    <xf numFmtId="4" fontId="7" fillId="3" borderId="61" xfId="0" applyNumberFormat="1" applyFont="1" applyFill="1" applyBorder="1" applyAlignment="1">
      <alignment horizontal="right"/>
    </xf>
    <xf numFmtId="4" fontId="13" fillId="3" borderId="61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2" fillId="5" borderId="0" xfId="0" applyNumberFormat="1" applyFont="1" applyFill="1"/>
    <xf numFmtId="4" fontId="12" fillId="0" borderId="0" xfId="0" applyNumberFormat="1" applyFont="1"/>
    <xf numFmtId="0" fontId="9" fillId="0" borderId="0" xfId="0" applyFont="1"/>
    <xf numFmtId="4" fontId="7" fillId="0" borderId="0" xfId="0" applyNumberFormat="1" applyFont="1" applyBorder="1"/>
    <xf numFmtId="4" fontId="7" fillId="0" borderId="25" xfId="0" applyNumberFormat="1" applyFont="1" applyBorder="1"/>
    <xf numFmtId="4" fontId="7" fillId="0" borderId="3" xfId="0" applyNumberFormat="1" applyFont="1" applyBorder="1" applyAlignment="1">
      <alignment horizontal="center" wrapText="1"/>
    </xf>
    <xf numFmtId="4" fontId="7" fillId="0" borderId="68" xfId="0" applyNumberFormat="1" applyFont="1" applyBorder="1"/>
    <xf numFmtId="4" fontId="9" fillId="0" borderId="0" xfId="0" applyNumberFormat="1" applyFont="1" applyBorder="1"/>
    <xf numFmtId="4" fontId="14" fillId="0" borderId="68" xfId="0" applyNumberFormat="1" applyFont="1" applyBorder="1"/>
    <xf numFmtId="4" fontId="9" fillId="0" borderId="68" xfId="0" applyNumberFormat="1" applyFont="1" applyBorder="1"/>
    <xf numFmtId="4" fontId="9" fillId="5" borderId="11" xfId="1" applyNumberFormat="1" applyFont="1" applyFill="1" applyBorder="1"/>
    <xf numFmtId="4" fontId="9" fillId="0" borderId="7" xfId="0" applyNumberFormat="1" applyFont="1" applyBorder="1"/>
    <xf numFmtId="4" fontId="9" fillId="0" borderId="19" xfId="0" applyNumberFormat="1" applyFont="1" applyFill="1" applyBorder="1" applyAlignment="1">
      <alignment horizontal="right"/>
    </xf>
    <xf numFmtId="4" fontId="9" fillId="0" borderId="17" xfId="0" applyNumberFormat="1" applyFont="1" applyBorder="1"/>
    <xf numFmtId="4" fontId="13" fillId="0" borderId="68" xfId="0" applyNumberFormat="1" applyFont="1" applyBorder="1"/>
    <xf numFmtId="4" fontId="9" fillId="0" borderId="78" xfId="1" applyNumberFormat="1" applyFont="1" applyFill="1" applyBorder="1"/>
    <xf numFmtId="4" fontId="9" fillId="0" borderId="15" xfId="0" applyNumberFormat="1" applyFont="1" applyBorder="1"/>
    <xf numFmtId="4" fontId="9" fillId="0" borderId="6" xfId="1" applyNumberFormat="1" applyFont="1" applyFill="1" applyBorder="1"/>
    <xf numFmtId="4" fontId="13" fillId="0" borderId="0" xfId="0" applyNumberFormat="1" applyFont="1"/>
    <xf numFmtId="4" fontId="14" fillId="0" borderId="0" xfId="0" applyNumberFormat="1" applyFont="1"/>
    <xf numFmtId="4" fontId="9" fillId="0" borderId="25" xfId="0" applyNumberFormat="1" applyFont="1" applyBorder="1"/>
    <xf numFmtId="0" fontId="9" fillId="0" borderId="0" xfId="0" applyFont="1" applyBorder="1"/>
    <xf numFmtId="4" fontId="9" fillId="5" borderId="0" xfId="1" applyNumberFormat="1" applyFont="1" applyFill="1" applyBorder="1"/>
    <xf numFmtId="4" fontId="9" fillId="0" borderId="25" xfId="1" applyNumberFormat="1" applyFont="1" applyFill="1" applyBorder="1"/>
    <xf numFmtId="4" fontId="9" fillId="2" borderId="8" xfId="1" applyNumberFormat="1" applyFont="1" applyFill="1" applyBorder="1"/>
    <xf numFmtId="4" fontId="9" fillId="0" borderId="28" xfId="0" applyNumberFormat="1" applyFont="1" applyBorder="1"/>
    <xf numFmtId="0" fontId="9" fillId="5" borderId="0" xfId="0" applyFont="1" applyFill="1"/>
    <xf numFmtId="0" fontId="7" fillId="2" borderId="100" xfId="0" applyNumberFormat="1" applyFont="1" applyFill="1" applyBorder="1" applyAlignment="1">
      <alignment horizontal="left"/>
    </xf>
    <xf numFmtId="0" fontId="7" fillId="2" borderId="88" xfId="0" applyFont="1" applyFill="1" applyBorder="1"/>
    <xf numFmtId="0" fontId="7" fillId="2" borderId="88" xfId="0" applyFont="1" applyFill="1" applyBorder="1" applyAlignment="1">
      <alignment wrapText="1"/>
    </xf>
    <xf numFmtId="4" fontId="7" fillId="2" borderId="83" xfId="0" applyNumberFormat="1" applyFont="1" applyFill="1" applyBorder="1" applyAlignment="1">
      <alignment horizontal="center"/>
    </xf>
    <xf numFmtId="4" fontId="7" fillId="5" borderId="25" xfId="0" applyNumberFormat="1" applyFont="1" applyFill="1" applyBorder="1" applyAlignment="1">
      <alignment horizontal="center" wrapText="1"/>
    </xf>
    <xf numFmtId="4" fontId="7" fillId="0" borderId="26" xfId="0" applyNumberFormat="1" applyFont="1" applyBorder="1" applyAlignment="1">
      <alignment horizontal="center" wrapText="1"/>
    </xf>
    <xf numFmtId="4" fontId="7" fillId="0" borderId="101" xfId="1" applyNumberFormat="1" applyFont="1" applyFill="1" applyBorder="1"/>
    <xf numFmtId="0" fontId="7" fillId="0" borderId="101" xfId="0" applyFont="1" applyFill="1" applyBorder="1"/>
    <xf numFmtId="4" fontId="9" fillId="0" borderId="25" xfId="0" applyNumberFormat="1" applyFont="1" applyBorder="1" applyAlignment="1">
      <alignment horizontal="center" wrapText="1"/>
    </xf>
    <xf numFmtId="0" fontId="9" fillId="0" borderId="25" xfId="0" applyNumberFormat="1" applyFont="1" applyFill="1" applyBorder="1" applyAlignment="1">
      <alignment horizontal="center" wrapText="1"/>
    </xf>
    <xf numFmtId="0" fontId="2" fillId="0" borderId="0" xfId="0" applyFont="1"/>
    <xf numFmtId="4" fontId="9" fillId="0" borderId="5" xfId="1" applyNumberFormat="1" applyFont="1" applyFill="1" applyBorder="1"/>
    <xf numFmtId="4" fontId="7" fillId="3" borderId="43" xfId="1" applyNumberFormat="1" applyFont="1" applyFill="1" applyBorder="1"/>
    <xf numFmtId="4" fontId="7" fillId="2" borderId="5" xfId="0" applyNumberFormat="1" applyFont="1" applyFill="1" applyBorder="1" applyAlignment="1">
      <alignment horizontal="right"/>
    </xf>
    <xf numFmtId="4" fontId="9" fillId="2" borderId="5" xfId="1" applyNumberFormat="1" applyFont="1" applyFill="1" applyBorder="1"/>
    <xf numFmtId="4" fontId="9" fillId="0" borderId="55" xfId="0" applyNumberFormat="1" applyFont="1" applyFill="1" applyBorder="1" applyAlignment="1">
      <alignment horizontal="right"/>
    </xf>
    <xf numFmtId="4" fontId="3" fillId="0" borderId="70" xfId="0" applyNumberFormat="1" applyFont="1" applyFill="1" applyBorder="1"/>
    <xf numFmtId="4" fontId="6" fillId="0" borderId="84" xfId="1" applyNumberFormat="1" applyFont="1" applyFill="1" applyBorder="1"/>
    <xf numFmtId="4" fontId="6" fillId="0" borderId="84" xfId="0" applyNumberFormat="1" applyFont="1" applyFill="1" applyBorder="1" applyAlignment="1">
      <alignment horizontal="right"/>
    </xf>
    <xf numFmtId="4" fontId="4" fillId="0" borderId="84" xfId="0" applyNumberFormat="1" applyFont="1" applyFill="1" applyBorder="1" applyAlignment="1">
      <alignment horizontal="right"/>
    </xf>
    <xf numFmtId="4" fontId="4" fillId="0" borderId="14" xfId="0" applyNumberFormat="1" applyFont="1" applyFill="1" applyBorder="1" applyAlignment="1">
      <alignment horizontal="right"/>
    </xf>
    <xf numFmtId="4" fontId="6" fillId="0" borderId="14" xfId="1" applyNumberFormat="1" applyFont="1" applyFill="1" applyBorder="1"/>
    <xf numFmtId="4" fontId="4" fillId="0" borderId="16" xfId="1" applyNumberFormat="1" applyFont="1" applyFill="1" applyBorder="1"/>
    <xf numFmtId="4" fontId="3" fillId="0" borderId="14" xfId="0" applyNumberFormat="1" applyFont="1" applyFill="1" applyBorder="1" applyAlignment="1">
      <alignment horizontal="right"/>
    </xf>
    <xf numFmtId="4" fontId="6" fillId="0" borderId="14" xfId="0" applyNumberFormat="1" applyFont="1" applyFill="1" applyBorder="1" applyAlignment="1">
      <alignment horizontal="right"/>
    </xf>
    <xf numFmtId="4" fontId="4" fillId="6" borderId="69" xfId="1" applyNumberFormat="1" applyFont="1" applyFill="1" applyBorder="1"/>
    <xf numFmtId="4" fontId="3" fillId="6" borderId="69" xfId="0" applyNumberFormat="1" applyFont="1" applyFill="1" applyBorder="1" applyAlignment="1">
      <alignment horizontal="right"/>
    </xf>
    <xf numFmtId="4" fontId="4" fillId="6" borderId="70" xfId="0" applyNumberFormat="1" applyFont="1" applyFill="1" applyBorder="1" applyAlignment="1">
      <alignment horizontal="right"/>
    </xf>
    <xf numFmtId="4" fontId="4" fillId="6" borderId="84" xfId="0" applyNumberFormat="1" applyFont="1" applyFill="1" applyBorder="1" applyAlignment="1">
      <alignment horizontal="right"/>
    </xf>
    <xf numFmtId="4" fontId="3" fillId="6" borderId="84" xfId="0" applyNumberFormat="1" applyFont="1" applyFill="1" applyBorder="1" applyAlignment="1">
      <alignment horizontal="right"/>
    </xf>
    <xf numFmtId="4" fontId="4" fillId="6" borderId="69" xfId="0" applyNumberFormat="1" applyFont="1" applyFill="1" applyBorder="1" applyAlignment="1">
      <alignment horizontal="right"/>
    </xf>
    <xf numFmtId="4" fontId="4" fillId="3" borderId="63" xfId="1" applyNumberFormat="1" applyFont="1" applyFill="1" applyBorder="1"/>
    <xf numFmtId="4" fontId="6" fillId="6" borderId="84" xfId="1" applyNumberFormat="1" applyFont="1" applyFill="1" applyBorder="1"/>
    <xf numFmtId="4" fontId="3" fillId="6" borderId="84" xfId="1" applyNumberFormat="1" applyFont="1" applyFill="1" applyBorder="1"/>
    <xf numFmtId="4" fontId="4" fillId="0" borderId="84" xfId="1" applyNumberFormat="1" applyFont="1" applyFill="1" applyBorder="1"/>
    <xf numFmtId="4" fontId="3" fillId="0" borderId="84" xfId="0" applyNumberFormat="1" applyFont="1" applyFill="1" applyBorder="1" applyAlignment="1">
      <alignment horizontal="right"/>
    </xf>
    <xf numFmtId="4" fontId="0" fillId="0" borderId="70" xfId="0" applyNumberFormat="1" applyBorder="1"/>
    <xf numFmtId="4" fontId="4" fillId="0" borderId="82" xfId="0" applyNumberFormat="1" applyFont="1" applyFill="1" applyBorder="1"/>
    <xf numFmtId="4" fontId="4" fillId="0" borderId="69" xfId="1" applyNumberFormat="1" applyFont="1" applyFill="1" applyBorder="1"/>
    <xf numFmtId="4" fontId="3" fillId="0" borderId="84" xfId="0" applyNumberFormat="1" applyFont="1" applyFill="1" applyBorder="1"/>
    <xf numFmtId="4" fontId="4" fillId="0" borderId="69" xfId="0" applyNumberFormat="1" applyFont="1" applyFill="1" applyBorder="1"/>
    <xf numFmtId="4" fontId="4" fillId="0" borderId="84" xfId="0" applyNumberFormat="1" applyFont="1" applyFill="1" applyBorder="1"/>
    <xf numFmtId="4" fontId="3" fillId="0" borderId="85" xfId="0" applyNumberFormat="1" applyFont="1" applyFill="1" applyBorder="1" applyAlignment="1">
      <alignment horizontal="right"/>
    </xf>
    <xf numFmtId="4" fontId="3" fillId="0" borderId="77" xfId="0" applyNumberFormat="1" applyFont="1" applyFill="1" applyBorder="1" applyAlignment="1">
      <alignment horizontal="right"/>
    </xf>
    <xf numFmtId="4" fontId="3" fillId="6" borderId="77" xfId="0" applyNumberFormat="1" applyFont="1" applyFill="1" applyBorder="1" applyAlignment="1">
      <alignment horizontal="right"/>
    </xf>
    <xf numFmtId="4" fontId="3" fillId="0" borderId="84" xfId="1" applyNumberFormat="1" applyFont="1" applyFill="1" applyBorder="1"/>
    <xf numFmtId="4" fontId="0" fillId="0" borderId="84" xfId="0" applyNumberFormat="1" applyBorder="1"/>
    <xf numFmtId="4" fontId="0" fillId="0" borderId="69" xfId="0" applyNumberFormat="1" applyBorder="1"/>
    <xf numFmtId="4" fontId="3" fillId="0" borderId="69" xfId="0" applyNumberFormat="1" applyFont="1" applyFill="1" applyBorder="1" applyAlignment="1">
      <alignment horizontal="right"/>
    </xf>
    <xf numFmtId="4" fontId="4" fillId="2" borderId="69" xfId="0" applyNumberFormat="1" applyFont="1" applyFill="1" applyBorder="1" applyAlignment="1">
      <alignment horizontal="right"/>
    </xf>
    <xf numFmtId="4" fontId="18" fillId="0" borderId="0" xfId="0" applyNumberFormat="1" applyFont="1"/>
    <xf numFmtId="4" fontId="5" fillId="0" borderId="0" xfId="0" applyNumberFormat="1" applyFont="1" applyFill="1"/>
    <xf numFmtId="4" fontId="5" fillId="0" borderId="0" xfId="0" applyNumberFormat="1" applyFont="1" applyFill="1" applyBorder="1"/>
    <xf numFmtId="4" fontId="5" fillId="0" borderId="38" xfId="0" applyNumberFormat="1" applyFont="1" applyFill="1" applyBorder="1" applyAlignment="1">
      <alignment horizontal="center"/>
    </xf>
    <xf numFmtId="4" fontId="18" fillId="0" borderId="56" xfId="0" applyNumberFormat="1" applyFont="1" applyFill="1" applyBorder="1"/>
    <xf numFmtId="4" fontId="5" fillId="0" borderId="56" xfId="0" applyNumberFormat="1" applyFont="1" applyFill="1" applyBorder="1"/>
    <xf numFmtId="4" fontId="18" fillId="0" borderId="84" xfId="1" applyNumberFormat="1" applyFont="1" applyFill="1" applyBorder="1"/>
    <xf numFmtId="4" fontId="18" fillId="0" borderId="15" xfId="1" applyNumberFormat="1" applyFont="1" applyFill="1" applyBorder="1"/>
    <xf numFmtId="4" fontId="18" fillId="0" borderId="15" xfId="0" applyNumberFormat="1" applyFont="1" applyFill="1" applyBorder="1" applyAlignment="1">
      <alignment horizontal="right"/>
    </xf>
    <xf numFmtId="4" fontId="5" fillId="4" borderId="94" xfId="0" applyNumberFormat="1" applyFont="1" applyFill="1" applyBorder="1" applyAlignment="1">
      <alignment horizontal="right"/>
    </xf>
    <xf numFmtId="4" fontId="5" fillId="0" borderId="96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4" fontId="5" fillId="0" borderId="15" xfId="0" applyNumberFormat="1" applyFont="1" applyFill="1" applyBorder="1" applyAlignment="1">
      <alignment horizontal="right"/>
    </xf>
    <xf numFmtId="4" fontId="5" fillId="4" borderId="94" xfId="1" applyNumberFormat="1" applyFont="1" applyFill="1" applyBorder="1"/>
    <xf numFmtId="4" fontId="5" fillId="0" borderId="15" xfId="1" applyNumberFormat="1" applyFont="1" applyFill="1" applyBorder="1"/>
    <xf numFmtId="4" fontId="5" fillId="0" borderId="28" xfId="1" applyNumberFormat="1" applyFont="1" applyFill="1" applyBorder="1"/>
    <xf numFmtId="4" fontId="5" fillId="4" borderId="55" xfId="1" applyNumberFormat="1" applyFont="1" applyFill="1" applyBorder="1"/>
    <xf numFmtId="4" fontId="5" fillId="4" borderId="65" xfId="1" applyNumberFormat="1" applyFont="1" applyFill="1" applyBorder="1"/>
    <xf numFmtId="4" fontId="5" fillId="0" borderId="93" xfId="0" applyNumberFormat="1" applyFont="1" applyFill="1" applyBorder="1"/>
    <xf numFmtId="4" fontId="18" fillId="2" borderId="0" xfId="0" applyNumberFormat="1" applyFont="1" applyFill="1" applyBorder="1"/>
    <xf numFmtId="4" fontId="5" fillId="2" borderId="17" xfId="0" applyNumberFormat="1" applyFont="1" applyFill="1" applyBorder="1"/>
    <xf numFmtId="4" fontId="5" fillId="6" borderId="69" xfId="1" applyNumberFormat="1" applyFont="1" applyFill="1" applyBorder="1"/>
    <xf numFmtId="4" fontId="18" fillId="6" borderId="69" xfId="0" applyNumberFormat="1" applyFont="1" applyFill="1" applyBorder="1" applyAlignment="1">
      <alignment horizontal="right"/>
    </xf>
    <xf numFmtId="4" fontId="18" fillId="0" borderId="27" xfId="0" applyNumberFormat="1" applyFont="1" applyFill="1" applyBorder="1" applyAlignment="1">
      <alignment horizontal="right"/>
    </xf>
    <xf numFmtId="4" fontId="5" fillId="0" borderId="39" xfId="0" applyNumberFormat="1" applyFont="1" applyFill="1" applyBorder="1" applyAlignment="1">
      <alignment horizontal="right"/>
    </xf>
    <xf numFmtId="4" fontId="5" fillId="6" borderId="84" xfId="0" applyNumberFormat="1" applyFont="1" applyFill="1" applyBorder="1" applyAlignment="1">
      <alignment horizontal="right"/>
    </xf>
    <xf numFmtId="4" fontId="18" fillId="0" borderId="5" xfId="0" applyNumberFormat="1" applyFont="1" applyFill="1" applyBorder="1" applyAlignment="1">
      <alignment horizontal="right"/>
    </xf>
    <xf numFmtId="4" fontId="18" fillId="0" borderId="7" xfId="0" applyNumberFormat="1" applyFont="1" applyFill="1" applyBorder="1" applyAlignment="1">
      <alignment horizontal="right"/>
    </xf>
    <xf numFmtId="4" fontId="5" fillId="0" borderId="27" xfId="0" applyNumberFormat="1" applyFont="1" applyFill="1" applyBorder="1" applyAlignment="1">
      <alignment horizontal="right"/>
    </xf>
    <xf numFmtId="4" fontId="5" fillId="3" borderId="15" xfId="1" applyNumberFormat="1" applyFont="1" applyFill="1" applyBorder="1"/>
    <xf numFmtId="4" fontId="5" fillId="0" borderId="51" xfId="1" applyNumberFormat="1" applyFont="1" applyFill="1" applyBorder="1"/>
    <xf numFmtId="4" fontId="5" fillId="2" borderId="78" xfId="0" applyNumberFormat="1" applyFont="1" applyFill="1" applyBorder="1"/>
    <xf numFmtId="4" fontId="5" fillId="2" borderId="15" xfId="0" applyNumberFormat="1" applyFont="1" applyFill="1" applyBorder="1" applyAlignment="1">
      <alignment horizontal="right"/>
    </xf>
    <xf numFmtId="4" fontId="18" fillId="0" borderId="7" xfId="1" applyNumberFormat="1" applyFont="1" applyFill="1" applyBorder="1"/>
    <xf numFmtId="4" fontId="18" fillId="0" borderId="47" xfId="1" applyNumberFormat="1" applyFont="1" applyFill="1" applyBorder="1"/>
    <xf numFmtId="4" fontId="5" fillId="3" borderId="38" xfId="1" applyNumberFormat="1" applyFont="1" applyFill="1" applyBorder="1"/>
    <xf numFmtId="4" fontId="5" fillId="0" borderId="101" xfId="1" applyNumberFormat="1" applyFont="1" applyFill="1" applyBorder="1"/>
    <xf numFmtId="4" fontId="18" fillId="0" borderId="25" xfId="0" applyNumberFormat="1" applyFont="1" applyFill="1" applyBorder="1" applyAlignment="1">
      <alignment horizontal="center"/>
    </xf>
    <xf numFmtId="4" fontId="5" fillId="0" borderId="97" xfId="0" applyNumberFormat="1" applyFont="1" applyFill="1" applyBorder="1" applyAlignment="1">
      <alignment horizontal="center"/>
    </xf>
    <xf numFmtId="4" fontId="5" fillId="2" borderId="6" xfId="0" applyNumberFormat="1" applyFont="1" applyFill="1" applyBorder="1"/>
    <xf numFmtId="4" fontId="18" fillId="0" borderId="56" xfId="0" applyNumberFormat="1" applyFont="1" applyBorder="1"/>
    <xf numFmtId="4" fontId="5" fillId="3" borderId="98" xfId="1" applyNumberFormat="1" applyFont="1" applyFill="1" applyBorder="1"/>
    <xf numFmtId="4" fontId="5" fillId="0" borderId="99" xfId="1" applyNumberFormat="1" applyFont="1" applyFill="1" applyBorder="1"/>
    <xf numFmtId="4" fontId="5" fillId="2" borderId="27" xfId="0" applyNumberFormat="1" applyFont="1" applyFill="1" applyBorder="1"/>
    <xf numFmtId="4" fontId="5" fillId="0" borderId="84" xfId="1" applyNumberFormat="1" applyFont="1" applyFill="1" applyBorder="1"/>
    <xf numFmtId="4" fontId="18" fillId="0" borderId="8" xfId="1" applyNumberFormat="1" applyFont="1" applyFill="1" applyBorder="1"/>
    <xf numFmtId="4" fontId="18" fillId="0" borderId="8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4" fontId="5" fillId="3" borderId="63" xfId="1" applyNumberFormat="1" applyFont="1" applyFill="1" applyBorder="1"/>
    <xf numFmtId="4" fontId="5" fillId="0" borderId="35" xfId="1" applyNumberFormat="1" applyFont="1" applyFill="1" applyBorder="1"/>
    <xf numFmtId="4" fontId="5" fillId="0" borderId="25" xfId="1" applyNumberFormat="1" applyFont="1" applyFill="1" applyBorder="1"/>
    <xf numFmtId="4" fontId="5" fillId="0" borderId="78" xfId="0" applyNumberFormat="1" applyFont="1" applyFill="1" applyBorder="1"/>
    <xf numFmtId="4" fontId="5" fillId="0" borderId="69" xfId="1" applyNumberFormat="1" applyFont="1" applyFill="1" applyBorder="1"/>
    <xf numFmtId="4" fontId="18" fillId="0" borderId="0" xfId="0" applyNumberFormat="1" applyFont="1" applyFill="1" applyBorder="1"/>
    <xf numFmtId="4" fontId="18" fillId="0" borderId="6" xfId="0" applyNumberFormat="1" applyFont="1" applyFill="1" applyBorder="1"/>
    <xf numFmtId="4" fontId="18" fillId="0" borderId="5" xfId="0" applyNumberFormat="1" applyFont="1" applyFill="1" applyBorder="1"/>
    <xf numFmtId="4" fontId="5" fillId="0" borderId="17" xfId="0" applyNumberFormat="1" applyFont="1" applyFill="1" applyBorder="1"/>
    <xf numFmtId="4" fontId="18" fillId="0" borderId="5" xfId="1" applyNumberFormat="1" applyFont="1" applyFill="1" applyBorder="1"/>
    <xf numFmtId="4" fontId="18" fillId="0" borderId="25" xfId="1" applyNumberFormat="1" applyFont="1" applyFill="1" applyBorder="1"/>
    <xf numFmtId="4" fontId="5" fillId="2" borderId="88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4" fontId="5" fillId="0" borderId="5" xfId="1" applyNumberFormat="1" applyFont="1" applyFill="1" applyBorder="1"/>
    <xf numFmtId="4" fontId="5" fillId="0" borderId="6" xfId="0" applyNumberFormat="1" applyFont="1" applyFill="1" applyBorder="1"/>
    <xf numFmtId="4" fontId="18" fillId="0" borderId="5" xfId="0" applyNumberFormat="1" applyFont="1" applyBorder="1"/>
    <xf numFmtId="4" fontId="18" fillId="0" borderId="49" xfId="0" applyNumberFormat="1" applyFont="1" applyFill="1" applyBorder="1" applyAlignment="1">
      <alignment horizontal="right"/>
    </xf>
    <xf numFmtId="4" fontId="18" fillId="0" borderId="46" xfId="0" applyNumberFormat="1" applyFont="1" applyFill="1" applyBorder="1" applyAlignment="1">
      <alignment horizontal="right"/>
    </xf>
    <xf numFmtId="4" fontId="18" fillId="0" borderId="18" xfId="0" applyNumberFormat="1" applyFont="1" applyBorder="1"/>
    <xf numFmtId="4" fontId="19" fillId="0" borderId="8" xfId="0" applyNumberFormat="1" applyFont="1" applyFill="1" applyBorder="1" applyAlignment="1">
      <alignment horizontal="right"/>
    </xf>
    <xf numFmtId="4" fontId="5" fillId="0" borderId="84" xfId="0" applyNumberFormat="1" applyFont="1" applyFill="1" applyBorder="1" applyAlignment="1">
      <alignment horizontal="right"/>
    </xf>
    <xf numFmtId="4" fontId="18" fillId="0" borderId="13" xfId="0" applyNumberFormat="1" applyFont="1" applyFill="1" applyBorder="1" applyAlignment="1">
      <alignment horizontal="right"/>
    </xf>
    <xf numFmtId="4" fontId="18" fillId="0" borderId="32" xfId="0" applyNumberFormat="1" applyFont="1" applyFill="1" applyBorder="1" applyAlignment="1">
      <alignment horizontal="right"/>
    </xf>
    <xf numFmtId="4" fontId="5" fillId="0" borderId="5" xfId="0" applyNumberFormat="1" applyFont="1" applyFill="1" applyBorder="1"/>
    <xf numFmtId="4" fontId="5" fillId="2" borderId="5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4" fontId="5" fillId="3" borderId="61" xfId="1" applyNumberFormat="1" applyFont="1" applyFill="1" applyBorder="1"/>
    <xf numFmtId="4" fontId="5" fillId="0" borderId="22" xfId="0" applyNumberFormat="1" applyFont="1" applyFill="1" applyBorder="1"/>
    <xf numFmtId="4" fontId="5" fillId="2" borderId="0" xfId="0" applyNumberFormat="1" applyFont="1" applyFill="1" applyBorder="1"/>
    <xf numFmtId="4" fontId="18" fillId="2" borderId="15" xfId="1" applyNumberFormat="1" applyFont="1" applyFill="1" applyBorder="1"/>
    <xf numFmtId="4" fontId="5" fillId="3" borderId="43" xfId="1" applyNumberFormat="1" applyFont="1" applyFill="1" applyBorder="1"/>
    <xf numFmtId="4" fontId="5" fillId="0" borderId="35" xfId="0" applyNumberFormat="1" applyFont="1" applyFill="1" applyBorder="1"/>
    <xf numFmtId="4" fontId="5" fillId="0" borderId="37" xfId="0" applyNumberFormat="1" applyFont="1" applyFill="1" applyBorder="1" applyAlignment="1">
      <alignment horizontal="right"/>
    </xf>
    <xf numFmtId="4" fontId="18" fillId="0" borderId="17" xfId="0" applyNumberFormat="1" applyFont="1" applyFill="1" applyBorder="1"/>
    <xf numFmtId="4" fontId="18" fillId="0" borderId="47" xfId="0" applyNumberFormat="1" applyFont="1" applyBorder="1"/>
    <xf numFmtId="4" fontId="18" fillId="0" borderId="7" xfId="0" applyNumberFormat="1" applyFont="1" applyFill="1" applyBorder="1"/>
    <xf numFmtId="4" fontId="18" fillId="0" borderId="47" xfId="0" applyNumberFormat="1" applyFont="1" applyFill="1" applyBorder="1"/>
    <xf numFmtId="4" fontId="5" fillId="0" borderId="7" xfId="0" applyNumberFormat="1" applyFont="1" applyFill="1" applyBorder="1"/>
    <xf numFmtId="4" fontId="5" fillId="0" borderId="7" xfId="0" applyNumberFormat="1" applyFont="1" applyBorder="1"/>
    <xf numFmtId="4" fontId="5" fillId="0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Border="1"/>
    <xf numFmtId="4" fontId="5" fillId="0" borderId="25" xfId="0" applyNumberFormat="1" applyFont="1" applyBorder="1"/>
    <xf numFmtId="4" fontId="5" fillId="0" borderId="57" xfId="0" applyNumberFormat="1" applyFont="1" applyBorder="1" applyAlignment="1">
      <alignment horizontal="center" wrapText="1"/>
    </xf>
    <xf numFmtId="4" fontId="18" fillId="0" borderId="20" xfId="0" applyNumberFormat="1" applyFont="1" applyBorder="1"/>
    <xf numFmtId="4" fontId="18" fillId="0" borderId="37" xfId="1" applyNumberFormat="1" applyFont="1" applyFill="1" applyBorder="1"/>
    <xf numFmtId="4" fontId="5" fillId="0" borderId="9" xfId="1" applyNumberFormat="1" applyFont="1" applyFill="1" applyBorder="1"/>
    <xf numFmtId="4" fontId="5" fillId="0" borderId="10" xfId="1" applyNumberFormat="1" applyFont="1" applyFill="1" applyBorder="1"/>
    <xf numFmtId="4" fontId="5" fillId="0" borderId="37" xfId="1" applyNumberFormat="1" applyFont="1" applyFill="1" applyBorder="1"/>
    <xf numFmtId="4" fontId="5" fillId="0" borderId="20" xfId="1" applyNumberFormat="1" applyFont="1" applyFill="1" applyBorder="1"/>
    <xf numFmtId="4" fontId="18" fillId="0" borderId="87" xfId="1" applyNumberFormat="1" applyFont="1" applyFill="1" applyBorder="1"/>
    <xf numFmtId="4" fontId="18" fillId="0" borderId="20" xfId="1" applyNumberFormat="1" applyFont="1" applyFill="1" applyBorder="1"/>
    <xf numFmtId="4" fontId="18" fillId="0" borderId="25" xfId="0" applyNumberFormat="1" applyFont="1" applyBorder="1" applyAlignment="1">
      <alignment horizontal="center" wrapText="1"/>
    </xf>
    <xf numFmtId="4" fontId="5" fillId="0" borderId="74" xfId="0" applyNumberFormat="1" applyFont="1" applyBorder="1" applyAlignment="1">
      <alignment horizontal="center" wrapText="1"/>
    </xf>
    <xf numFmtId="10" fontId="18" fillId="0" borderId="8" xfId="1" applyNumberFormat="1" applyFont="1" applyFill="1" applyBorder="1"/>
    <xf numFmtId="10" fontId="18" fillId="0" borderId="37" xfId="1" applyNumberFormat="1" applyFont="1" applyFill="1" applyBorder="1"/>
    <xf numFmtId="4" fontId="18" fillId="0" borderId="58" xfId="1" applyNumberFormat="1" applyFont="1" applyFill="1" applyBorder="1"/>
    <xf numFmtId="4" fontId="18" fillId="0" borderId="13" xfId="1" applyNumberFormat="1" applyFont="1" applyFill="1" applyBorder="1"/>
    <xf numFmtId="4" fontId="18" fillId="0" borderId="74" xfId="1" applyNumberFormat="1" applyFont="1" applyFill="1" applyBorder="1"/>
    <xf numFmtId="4" fontId="18" fillId="0" borderId="10" xfId="1" applyNumberFormat="1" applyFont="1" applyFill="1" applyBorder="1"/>
    <xf numFmtId="4" fontId="5" fillId="0" borderId="83" xfId="1" applyNumberFormat="1" applyFont="1" applyFill="1" applyBorder="1"/>
    <xf numFmtId="4" fontId="18" fillId="0" borderId="23" xfId="1" applyNumberFormat="1" applyFont="1" applyFill="1" applyBorder="1"/>
    <xf numFmtId="4" fontId="18" fillId="0" borderId="9" xfId="1" applyNumberFormat="1" applyFont="1" applyFill="1" applyBorder="1"/>
    <xf numFmtId="4" fontId="18" fillId="0" borderId="36" xfId="1" applyNumberFormat="1" applyFont="1" applyFill="1" applyBorder="1"/>
    <xf numFmtId="4" fontId="18" fillId="0" borderId="0" xfId="0" applyNumberFormat="1" applyFont="1" applyBorder="1"/>
    <xf numFmtId="4" fontId="7" fillId="3" borderId="43" xfId="0" applyNumberFormat="1" applyFont="1" applyFill="1" applyBorder="1" applyAlignment="1">
      <alignment horizontal="right"/>
    </xf>
    <xf numFmtId="4" fontId="5" fillId="0" borderId="102" xfId="0" applyNumberFormat="1" applyFont="1" applyFill="1" applyBorder="1" applyAlignment="1">
      <alignment horizontal="right"/>
    </xf>
    <xf numFmtId="4" fontId="5" fillId="0" borderId="103" xfId="0" applyNumberFormat="1" applyFont="1" applyFill="1" applyBorder="1"/>
    <xf numFmtId="4" fontId="18" fillId="0" borderId="53" xfId="1" applyNumberFormat="1" applyFont="1" applyFill="1" applyBorder="1"/>
    <xf numFmtId="0" fontId="7" fillId="0" borderId="104" xfId="0" applyNumberFormat="1" applyFont="1" applyFill="1" applyBorder="1" applyAlignment="1">
      <alignment horizontal="left"/>
    </xf>
    <xf numFmtId="0" fontId="7" fillId="0" borderId="92" xfId="0" applyFont="1" applyFill="1" applyBorder="1"/>
    <xf numFmtId="4" fontId="7" fillId="0" borderId="97" xfId="0" applyNumberFormat="1" applyFont="1" applyFill="1" applyBorder="1" applyAlignment="1">
      <alignment horizontal="right"/>
    </xf>
    <xf numFmtId="0" fontId="9" fillId="5" borderId="6" xfId="0" applyFont="1" applyFill="1" applyBorder="1"/>
    <xf numFmtId="4" fontId="5" fillId="2" borderId="28" xfId="0" applyNumberFormat="1" applyFont="1" applyFill="1" applyBorder="1"/>
    <xf numFmtId="0" fontId="7" fillId="6" borderId="0" xfId="0" applyNumberFormat="1" applyFont="1" applyFill="1" applyBorder="1" applyAlignment="1">
      <alignment horizontal="left"/>
    </xf>
    <xf numFmtId="4" fontId="7" fillId="6" borderId="0" xfId="1" applyNumberFormat="1" applyFont="1" applyFill="1" applyBorder="1"/>
    <xf numFmtId="4" fontId="18" fillId="6" borderId="0" xfId="1" applyNumberFormat="1" applyFont="1" applyFill="1" applyBorder="1"/>
    <xf numFmtId="0" fontId="7" fillId="3" borderId="41" xfId="0" applyNumberFormat="1" applyFont="1" applyFill="1" applyBorder="1" applyAlignment="1">
      <alignment horizontal="left"/>
    </xf>
    <xf numFmtId="0" fontId="7" fillId="3" borderId="106" xfId="0" applyFont="1" applyFill="1" applyBorder="1"/>
    <xf numFmtId="0" fontId="7" fillId="3" borderId="107" xfId="0" applyFont="1" applyFill="1" applyBorder="1"/>
    <xf numFmtId="0" fontId="7" fillId="3" borderId="101" xfId="0" applyFont="1" applyFill="1" applyBorder="1"/>
    <xf numFmtId="0" fontId="7" fillId="3" borderId="105" xfId="0" applyFont="1" applyFill="1" applyBorder="1"/>
    <xf numFmtId="4" fontId="7" fillId="3" borderId="108" xfId="1" applyNumberFormat="1" applyFont="1" applyFill="1" applyBorder="1"/>
    <xf numFmtId="4" fontId="7" fillId="5" borderId="108" xfId="1" applyNumberFormat="1" applyFont="1" applyFill="1" applyBorder="1"/>
    <xf numFmtId="4" fontId="7" fillId="3" borderId="76" xfId="1" applyNumberFormat="1" applyFont="1" applyFill="1" applyBorder="1"/>
    <xf numFmtId="4" fontId="5" fillId="3" borderId="76" xfId="1" applyNumberFormat="1" applyFont="1" applyFill="1" applyBorder="1"/>
    <xf numFmtId="4" fontId="13" fillId="3" borderId="108" xfId="1" applyNumberFormat="1" applyFont="1" applyFill="1" applyBorder="1"/>
    <xf numFmtId="0" fontId="7" fillId="6" borderId="15" xfId="0" applyNumberFormat="1" applyFont="1" applyFill="1" applyBorder="1" applyAlignment="1">
      <alignment horizontal="left"/>
    </xf>
    <xf numFmtId="4" fontId="7" fillId="6" borderId="15" xfId="1" applyNumberFormat="1" applyFont="1" applyFill="1" applyBorder="1"/>
    <xf numFmtId="4" fontId="5" fillId="6" borderId="15" xfId="1" applyNumberFormat="1" applyFont="1" applyFill="1" applyBorder="1"/>
    <xf numFmtId="4" fontId="18" fillId="6" borderId="15" xfId="1" applyNumberFormat="1" applyFont="1" applyFill="1" applyBorder="1"/>
    <xf numFmtId="4" fontId="9" fillId="6" borderId="15" xfId="0" applyNumberFormat="1" applyFont="1" applyFill="1" applyBorder="1"/>
    <xf numFmtId="0" fontId="9" fillId="6" borderId="15" xfId="0" applyFont="1" applyFill="1" applyBorder="1"/>
    <xf numFmtId="4" fontId="18" fillId="6" borderId="0" xfId="0" applyNumberFormat="1" applyFont="1" applyFill="1" applyBorder="1"/>
    <xf numFmtId="4" fontId="21" fillId="6" borderId="0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left"/>
    </xf>
    <xf numFmtId="0" fontId="7" fillId="0" borderId="86" xfId="0" applyNumberFormat="1" applyFont="1" applyFill="1" applyBorder="1" applyAlignment="1">
      <alignment horizontal="left"/>
    </xf>
    <xf numFmtId="4" fontId="18" fillId="0" borderId="109" xfId="1" applyNumberFormat="1" applyFont="1" applyFill="1" applyBorder="1"/>
    <xf numFmtId="0" fontId="7" fillId="0" borderId="101" xfId="0" applyNumberFormat="1" applyFont="1" applyFill="1" applyBorder="1" applyAlignment="1">
      <alignment horizontal="left"/>
    </xf>
    <xf numFmtId="4" fontId="18" fillId="0" borderId="101" xfId="1" applyNumberFormat="1" applyFont="1" applyFill="1" applyBorder="1"/>
    <xf numFmtId="4" fontId="7" fillId="2" borderId="110" xfId="0" applyNumberFormat="1" applyFont="1" applyFill="1" applyBorder="1" applyAlignment="1">
      <alignment horizontal="right"/>
    </xf>
    <xf numFmtId="4" fontId="18" fillId="3" borderId="15" xfId="1" applyNumberFormat="1" applyFont="1" applyFill="1" applyBorder="1"/>
    <xf numFmtId="4" fontId="9" fillId="6" borderId="0" xfId="0" applyNumberFormat="1" applyFont="1" applyFill="1" applyBorder="1"/>
    <xf numFmtId="0" fontId="9" fillId="6" borderId="0" xfId="0" applyFont="1" applyFill="1" applyBorder="1"/>
    <xf numFmtId="4" fontId="5" fillId="6" borderId="0" xfId="0" applyNumberFormat="1" applyFont="1" applyFill="1" applyBorder="1"/>
    <xf numFmtId="0" fontId="9" fillId="0" borderId="25" xfId="0" applyFont="1" applyBorder="1"/>
    <xf numFmtId="4" fontId="7" fillId="3" borderId="8" xfId="0" applyNumberFormat="1" applyFont="1" applyFill="1" applyBorder="1"/>
    <xf numFmtId="4" fontId="7" fillId="3" borderId="11" xfId="0" applyNumberFormat="1" applyFont="1" applyFill="1" applyBorder="1"/>
    <xf numFmtId="4" fontId="4" fillId="3" borderId="84" xfId="0" applyNumberFormat="1" applyFont="1" applyFill="1" applyBorder="1"/>
    <xf numFmtId="4" fontId="5" fillId="3" borderId="84" xfId="0" applyNumberFormat="1" applyFont="1" applyFill="1" applyBorder="1"/>
    <xf numFmtId="4" fontId="14" fillId="3" borderId="0" xfId="0" applyNumberFormat="1" applyFont="1" applyFill="1"/>
    <xf numFmtId="0" fontId="9" fillId="3" borderId="0" xfId="0" applyFont="1" applyFill="1"/>
    <xf numFmtId="4" fontId="9" fillId="0" borderId="106" xfId="0" applyNumberFormat="1" applyFont="1" applyBorder="1"/>
    <xf numFmtId="4" fontId="9" fillId="0" borderId="56" xfId="0" applyNumberFormat="1" applyFont="1" applyBorder="1"/>
    <xf numFmtId="4" fontId="6" fillId="0" borderId="8" xfId="1" applyNumberFormat="1" applyFont="1" applyFill="1" applyBorder="1"/>
    <xf numFmtId="4" fontId="5" fillId="3" borderId="37" xfId="1" applyNumberFormat="1" applyFont="1" applyFill="1" applyBorder="1"/>
    <xf numFmtId="4" fontId="5" fillId="3" borderId="71" xfId="1" applyNumberFormat="1" applyFont="1" applyFill="1" applyBorder="1"/>
    <xf numFmtId="4" fontId="5" fillId="3" borderId="62" xfId="1" applyNumberFormat="1" applyFont="1" applyFill="1" applyBorder="1"/>
    <xf numFmtId="4" fontId="5" fillId="4" borderId="62" xfId="1" applyNumberFormat="1" applyFont="1" applyFill="1" applyBorder="1"/>
    <xf numFmtId="4" fontId="5" fillId="4" borderId="53" xfId="1" applyNumberFormat="1" applyFont="1" applyFill="1" applyBorder="1"/>
    <xf numFmtId="4" fontId="5" fillId="4" borderId="61" xfId="1" applyNumberFormat="1" applyFont="1" applyFill="1" applyBorder="1"/>
    <xf numFmtId="4" fontId="5" fillId="4" borderId="37" xfId="1" applyNumberFormat="1" applyFont="1" applyFill="1" applyBorder="1"/>
    <xf numFmtId="4" fontId="5" fillId="3" borderId="15" xfId="0" applyNumberFormat="1" applyFont="1" applyFill="1" applyBorder="1"/>
    <xf numFmtId="4" fontId="5" fillId="3" borderId="87" xfId="1" applyNumberFormat="1" applyFont="1" applyFill="1" applyBorder="1"/>
    <xf numFmtId="4" fontId="18" fillId="0" borderId="111" xfId="1" applyNumberFormat="1" applyFont="1" applyFill="1" applyBorder="1"/>
    <xf numFmtId="0" fontId="9" fillId="3" borderId="35" xfId="0" applyFont="1" applyFill="1" applyBorder="1"/>
    <xf numFmtId="4" fontId="9" fillId="5" borderId="25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4" fontId="18" fillId="0" borderId="0" xfId="1" applyNumberFormat="1" applyFont="1" applyFill="1" applyBorder="1"/>
    <xf numFmtId="4" fontId="6" fillId="0" borderId="6" xfId="1" applyNumberFormat="1" applyFont="1" applyFill="1" applyBorder="1"/>
    <xf numFmtId="4" fontId="13" fillId="3" borderId="15" xfId="1" applyNumberFormat="1" applyFont="1" applyFill="1" applyBorder="1"/>
    <xf numFmtId="4" fontId="13" fillId="0" borderId="15" xfId="0" applyNumberFormat="1" applyFont="1" applyFill="1" applyBorder="1" applyAlignment="1">
      <alignment horizontal="right"/>
    </xf>
    <xf numFmtId="4" fontId="11" fillId="0" borderId="8" xfId="1" applyNumberFormat="1" applyFont="1" applyFill="1" applyBorder="1"/>
    <xf numFmtId="4" fontId="10" fillId="6" borderId="69" xfId="0" applyNumberFormat="1" applyFont="1" applyFill="1" applyBorder="1" applyAlignment="1">
      <alignment horizontal="right"/>
    </xf>
    <xf numFmtId="4" fontId="10" fillId="0" borderId="77" xfId="0" applyNumberFormat="1" applyFont="1" applyFill="1" applyBorder="1" applyAlignment="1">
      <alignment horizontal="right"/>
    </xf>
    <xf numFmtId="4" fontId="22" fillId="0" borderId="15" xfId="1" applyNumberFormat="1" applyFont="1" applyFill="1" applyBorder="1"/>
    <xf numFmtId="4" fontId="23" fillId="0" borderId="69" xfId="0" applyNumberFormat="1" applyFont="1" applyBorder="1"/>
    <xf numFmtId="4" fontId="14" fillId="0" borderId="55" xfId="0" applyNumberFormat="1" applyFont="1" applyFill="1" applyBorder="1" applyAlignment="1">
      <alignment horizontal="right"/>
    </xf>
    <xf numFmtId="4" fontId="10" fillId="0" borderId="84" xfId="0" applyNumberFormat="1" applyFont="1" applyFill="1" applyBorder="1" applyAlignment="1">
      <alignment horizontal="right"/>
    </xf>
    <xf numFmtId="4" fontId="10" fillId="6" borderId="84" xfId="0" applyNumberFormat="1" applyFont="1" applyFill="1" applyBorder="1" applyAlignment="1">
      <alignment horizontal="right"/>
    </xf>
    <xf numFmtId="4" fontId="11" fillId="0" borderId="84" xfId="1" applyNumberFormat="1" applyFont="1" applyFill="1" applyBorder="1"/>
    <xf numFmtId="4" fontId="13" fillId="0" borderId="15" xfId="1" applyNumberFormat="1" applyFont="1" applyFill="1" applyBorder="1"/>
    <xf numFmtId="4" fontId="13" fillId="3" borderId="98" xfId="1" applyNumberFormat="1" applyFont="1" applyFill="1" applyBorder="1"/>
    <xf numFmtId="4" fontId="10" fillId="6" borderId="77" xfId="0" applyNumberFormat="1" applyFont="1" applyFill="1" applyBorder="1" applyAlignment="1">
      <alignment horizontal="right"/>
    </xf>
    <xf numFmtId="4" fontId="24" fillId="3" borderId="63" xfId="1" applyNumberFormat="1" applyFont="1" applyFill="1" applyBorder="1"/>
    <xf numFmtId="4" fontId="11" fillId="6" borderId="84" xfId="1" applyNumberFormat="1" applyFont="1" applyFill="1" applyBorder="1"/>
    <xf numFmtId="0" fontId="7" fillId="2" borderId="35" xfId="0" applyNumberFormat="1" applyFont="1" applyFill="1" applyBorder="1" applyAlignment="1">
      <alignment horizontal="left"/>
    </xf>
    <xf numFmtId="0" fontId="7" fillId="2" borderId="35" xfId="0" applyFont="1" applyFill="1" applyBorder="1"/>
    <xf numFmtId="4" fontId="9" fillId="0" borderId="35" xfId="0" applyNumberFormat="1" applyFont="1" applyBorder="1"/>
    <xf numFmtId="4" fontId="9" fillId="5" borderId="35" xfId="0" applyNumberFormat="1" applyFont="1" applyFill="1" applyBorder="1"/>
    <xf numFmtId="4" fontId="18" fillId="0" borderId="35" xfId="0" applyNumberFormat="1" applyFont="1" applyBorder="1"/>
    <xf numFmtId="4" fontId="5" fillId="6" borderId="10" xfId="1" applyNumberFormat="1" applyFont="1" applyFill="1" applyBorder="1"/>
    <xf numFmtId="4" fontId="9" fillId="5" borderId="15" xfId="0" applyNumberFormat="1" applyFont="1" applyFill="1" applyBorder="1"/>
    <xf numFmtId="4" fontId="4" fillId="2" borderId="15" xfId="0" applyNumberFormat="1" applyFont="1" applyFill="1" applyBorder="1"/>
    <xf numFmtId="4" fontId="18" fillId="0" borderId="15" xfId="0" applyNumberFormat="1" applyFont="1" applyBorder="1"/>
    <xf numFmtId="4" fontId="11" fillId="0" borderId="6" xfId="1" applyNumberFormat="1" applyFont="1" applyFill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2" borderId="11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5"/>
  <sheetViews>
    <sheetView tabSelected="1" view="pageBreakPreview" zoomScaleNormal="100" zoomScaleSheetLayoutView="100" workbookViewId="0">
      <selection activeCell="L2" sqref="L2"/>
    </sheetView>
  </sheetViews>
  <sheetFormatPr defaultColWidth="8.81640625" defaultRowHeight="15" x14ac:dyDescent="0.3"/>
  <cols>
    <col min="1" max="1" width="11.26953125" style="282" bestFit="1" customWidth="1"/>
    <col min="2" max="6" width="8.81640625" style="282"/>
    <col min="7" max="7" width="4.81640625" style="282" customWidth="1"/>
    <col min="8" max="8" width="18.7265625" style="218" hidden="1" customWidth="1"/>
    <col min="9" max="9" width="0.81640625" style="219" hidden="1" customWidth="1"/>
    <col min="10" max="10" width="20.7265625" style="218" customWidth="1"/>
    <col min="11" max="11" width="21.81640625" style="357" customWidth="1"/>
    <col min="12" max="12" width="19.26953125" style="357" customWidth="1"/>
    <col min="13" max="13" width="20.26953125" style="218" customWidth="1"/>
    <col min="14" max="14" width="19.1796875" style="218" hidden="1" customWidth="1"/>
    <col min="15" max="15" width="8.81640625" style="282" hidden="1" customWidth="1"/>
    <col min="16" max="16384" width="8.81640625" style="282"/>
  </cols>
  <sheetData>
    <row r="1" spans="1:14" ht="17.5" x14ac:dyDescent="0.35">
      <c r="A1" s="562" t="s">
        <v>148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40"/>
    </row>
    <row r="2" spans="1:14" ht="17.5" x14ac:dyDescent="0.35">
      <c r="B2" s="317"/>
      <c r="C2" s="317"/>
      <c r="D2" s="278"/>
      <c r="E2" s="278"/>
      <c r="F2" s="278"/>
      <c r="G2" s="279"/>
      <c r="H2" s="279"/>
      <c r="I2" s="280"/>
      <c r="J2" s="281"/>
      <c r="K2" s="358"/>
      <c r="L2" s="446"/>
      <c r="M2" s="281"/>
    </row>
    <row r="3" spans="1:14" ht="17.5" x14ac:dyDescent="0.35">
      <c r="A3" s="562" t="s">
        <v>203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49"/>
    </row>
    <row r="4" spans="1:14" x14ac:dyDescent="0.3">
      <c r="A4" s="563" t="s">
        <v>204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49"/>
    </row>
    <row r="5" spans="1:14" ht="5.5" customHeight="1" thickBot="1" x14ac:dyDescent="0.35">
      <c r="A5" s="64"/>
      <c r="C5" s="4"/>
      <c r="D5" s="2"/>
      <c r="E5" s="2"/>
      <c r="F5" s="2"/>
      <c r="G5" s="2"/>
      <c r="H5" s="49"/>
      <c r="I5" s="59"/>
      <c r="J5" s="283"/>
      <c r="K5" s="359"/>
      <c r="L5" s="447"/>
      <c r="M5" s="283"/>
    </row>
    <row r="6" spans="1:14" ht="4.5" hidden="1" customHeight="1" thickBot="1" x14ac:dyDescent="0.35">
      <c r="A6" s="44"/>
      <c r="B6" s="7"/>
      <c r="C6" s="2"/>
      <c r="D6" s="2"/>
      <c r="E6" s="2"/>
      <c r="F6" s="2"/>
      <c r="G6" s="2"/>
      <c r="H6" s="49"/>
      <c r="I6" s="59"/>
      <c r="J6" s="284"/>
      <c r="K6" s="359"/>
      <c r="L6" s="448"/>
      <c r="M6" s="284"/>
    </row>
    <row r="7" spans="1:14" ht="36" customHeight="1" thickBot="1" x14ac:dyDescent="0.35">
      <c r="A7" s="65" t="s">
        <v>0</v>
      </c>
      <c r="B7" s="66"/>
      <c r="C7" s="66"/>
      <c r="D7" s="66" t="s">
        <v>1</v>
      </c>
      <c r="E7" s="66"/>
      <c r="F7" s="66"/>
      <c r="G7" s="67"/>
      <c r="H7" s="68" t="s">
        <v>159</v>
      </c>
      <c r="I7" s="69" t="s">
        <v>157</v>
      </c>
      <c r="J7" s="285" t="s">
        <v>183</v>
      </c>
      <c r="K7" s="360" t="s">
        <v>160</v>
      </c>
      <c r="L7" s="449" t="s">
        <v>161</v>
      </c>
      <c r="M7" s="285" t="s">
        <v>199</v>
      </c>
      <c r="N7" s="286"/>
    </row>
    <row r="8" spans="1:14" x14ac:dyDescent="0.3">
      <c r="A8" s="61"/>
      <c r="B8" s="4"/>
      <c r="C8" s="4"/>
      <c r="D8" s="4"/>
      <c r="E8" s="4"/>
      <c r="F8" s="4"/>
      <c r="G8" s="4"/>
      <c r="H8" s="70"/>
      <c r="I8" s="71"/>
      <c r="J8" s="518"/>
      <c r="K8" s="361"/>
      <c r="L8" s="450"/>
      <c r="M8" s="518"/>
    </row>
    <row r="9" spans="1:14" x14ac:dyDescent="0.3">
      <c r="A9" s="6">
        <v>3</v>
      </c>
      <c r="B9" s="2" t="s">
        <v>2</v>
      </c>
      <c r="C9" s="4"/>
      <c r="D9" s="4"/>
      <c r="E9" s="4"/>
      <c r="F9" s="4"/>
      <c r="G9" s="4"/>
      <c r="H9" s="70"/>
      <c r="I9" s="71"/>
      <c r="J9" s="519"/>
      <c r="K9" s="361"/>
      <c r="L9" s="450"/>
      <c r="M9" s="519"/>
      <c r="N9" s="287"/>
    </row>
    <row r="10" spans="1:14" x14ac:dyDescent="0.3">
      <c r="A10" s="6"/>
      <c r="B10" s="2"/>
      <c r="C10" s="4"/>
      <c r="D10" s="4"/>
      <c r="E10" s="4"/>
      <c r="F10" s="4"/>
      <c r="G10" s="4"/>
      <c r="H10" s="70"/>
      <c r="I10" s="71"/>
      <c r="J10" s="519"/>
      <c r="K10" s="361"/>
      <c r="L10" s="450"/>
      <c r="M10" s="519"/>
    </row>
    <row r="11" spans="1:14" ht="15.5" thickBot="1" x14ac:dyDescent="0.35">
      <c r="A11" s="18">
        <v>32</v>
      </c>
      <c r="B11" s="2" t="s">
        <v>3</v>
      </c>
      <c r="C11" s="2"/>
      <c r="D11" s="2"/>
      <c r="E11" s="2"/>
      <c r="F11" s="2"/>
      <c r="G11" s="2"/>
      <c r="H11" s="49"/>
      <c r="I11" s="59"/>
      <c r="J11" s="305"/>
      <c r="K11" s="362"/>
      <c r="L11" s="450"/>
      <c r="M11" s="305"/>
    </row>
    <row r="12" spans="1:14" ht="15.5" thickBot="1" x14ac:dyDescent="0.35">
      <c r="A12" s="34">
        <v>321</v>
      </c>
      <c r="B12" s="35" t="s">
        <v>4</v>
      </c>
      <c r="C12" s="35"/>
      <c r="D12" s="35"/>
      <c r="E12" s="35"/>
      <c r="F12" s="35"/>
      <c r="G12" s="105"/>
      <c r="H12" s="212">
        <v>6100000</v>
      </c>
      <c r="I12" s="290">
        <v>5913095.3899999997</v>
      </c>
      <c r="J12" s="520">
        <v>9651000</v>
      </c>
      <c r="K12" s="363">
        <v>7860799.0300000003</v>
      </c>
      <c r="L12" s="451">
        <f>K12/J12*100</f>
        <v>81.450616827271787</v>
      </c>
      <c r="M12" s="520">
        <v>9651000</v>
      </c>
      <c r="N12" s="288"/>
    </row>
    <row r="13" spans="1:14" ht="15.5" thickBot="1" x14ac:dyDescent="0.35">
      <c r="A13" s="34">
        <v>322</v>
      </c>
      <c r="B13" s="35" t="s">
        <v>5</v>
      </c>
      <c r="C13" s="35"/>
      <c r="D13" s="35"/>
      <c r="E13" s="35"/>
      <c r="F13" s="35"/>
      <c r="G13" s="35"/>
      <c r="H13" s="212">
        <v>160000</v>
      </c>
      <c r="I13" s="290">
        <v>156245</v>
      </c>
      <c r="J13" s="520">
        <v>400000</v>
      </c>
      <c r="K13" s="364">
        <v>462690</v>
      </c>
      <c r="L13" s="451">
        <f>K13/J13*100</f>
        <v>115.6725</v>
      </c>
      <c r="M13" s="538">
        <v>500000</v>
      </c>
      <c r="N13" s="288"/>
    </row>
    <row r="14" spans="1:14" ht="15.5" thickBot="1" x14ac:dyDescent="0.35">
      <c r="A14" s="73">
        <v>32</v>
      </c>
      <c r="B14" s="74" t="s">
        <v>6</v>
      </c>
      <c r="C14" s="75"/>
      <c r="D14" s="75"/>
      <c r="E14" s="75"/>
      <c r="F14" s="75"/>
      <c r="G14" s="76"/>
      <c r="H14" s="77">
        <f>SUM(H12:H13)</f>
        <v>6260000</v>
      </c>
      <c r="I14" s="78">
        <f>SUM(I12:I13)</f>
        <v>6069340.3899999997</v>
      </c>
      <c r="J14" s="79">
        <f>SUM(J12:J13)</f>
        <v>10051000</v>
      </c>
      <c r="K14" s="366">
        <f>SUM(K12:K13)</f>
        <v>8323489.0300000003</v>
      </c>
      <c r="L14" s="527">
        <f>K14/J14*100</f>
        <v>82.812546313799629</v>
      </c>
      <c r="M14" s="79">
        <f>SUM(M12:M13)</f>
        <v>10151000</v>
      </c>
      <c r="N14" s="80"/>
    </row>
    <row r="15" spans="1:14" ht="15.5" thickTop="1" x14ac:dyDescent="0.3">
      <c r="A15" s="18"/>
      <c r="B15" s="2"/>
      <c r="C15" s="2"/>
      <c r="D15" s="2"/>
      <c r="E15" s="2"/>
      <c r="F15" s="2"/>
      <c r="G15" s="2"/>
      <c r="H15" s="81"/>
      <c r="I15" s="82"/>
      <c r="J15" s="83"/>
      <c r="K15" s="367"/>
      <c r="L15" s="452"/>
      <c r="M15" s="83"/>
    </row>
    <row r="16" spans="1:14" ht="15.5" thickBot="1" x14ac:dyDescent="0.35">
      <c r="A16" s="18">
        <v>34</v>
      </c>
      <c r="B16" s="2" t="s">
        <v>7</v>
      </c>
      <c r="C16" s="2"/>
      <c r="D16" s="2"/>
      <c r="E16" s="2"/>
      <c r="F16" s="2"/>
      <c r="G16" s="2"/>
      <c r="H16" s="84"/>
      <c r="I16" s="85"/>
      <c r="J16" s="37"/>
      <c r="K16" s="368"/>
      <c r="L16" s="453"/>
      <c r="M16" s="37"/>
    </row>
    <row r="17" spans="1:14" ht="15.5" thickBot="1" x14ac:dyDescent="0.35">
      <c r="A17" s="10">
        <v>341</v>
      </c>
      <c r="B17" s="11" t="s">
        <v>8</v>
      </c>
      <c r="C17" s="11"/>
      <c r="D17" s="11"/>
      <c r="E17" s="11"/>
      <c r="F17" s="11"/>
      <c r="G17" s="14"/>
      <c r="H17" s="143"/>
      <c r="I17" s="159"/>
      <c r="J17" s="108"/>
      <c r="K17" s="365"/>
      <c r="L17" s="454"/>
      <c r="M17" s="108"/>
      <c r="N17" s="289"/>
    </row>
    <row r="18" spans="1:14" ht="15.5" thickBot="1" x14ac:dyDescent="0.35">
      <c r="A18" s="34">
        <v>341311</v>
      </c>
      <c r="B18" s="31" t="s">
        <v>9</v>
      </c>
      <c r="C18" s="35"/>
      <c r="D18" s="35"/>
      <c r="E18" s="4"/>
      <c r="F18" s="35"/>
      <c r="G18" s="35"/>
      <c r="H18" s="212">
        <v>22000</v>
      </c>
      <c r="I18" s="233">
        <v>21198.639999999999</v>
      </c>
      <c r="J18" s="72">
        <v>2107.85</v>
      </c>
      <c r="K18" s="364">
        <v>1056.07</v>
      </c>
      <c r="L18" s="451">
        <f>K18/J18*100</f>
        <v>50.101762459378044</v>
      </c>
      <c r="M18" s="72">
        <v>2107.85</v>
      </c>
      <c r="N18" s="288"/>
    </row>
    <row r="19" spans="1:14" ht="15.5" thickBot="1" x14ac:dyDescent="0.35">
      <c r="A19" s="34">
        <v>34141</v>
      </c>
      <c r="B19" s="31" t="s">
        <v>10</v>
      </c>
      <c r="C19" s="11"/>
      <c r="D19" s="11"/>
      <c r="E19" s="11"/>
      <c r="F19" s="11"/>
      <c r="G19" s="14"/>
      <c r="H19" s="87"/>
      <c r="I19" s="88"/>
      <c r="J19" s="89"/>
      <c r="K19" s="369"/>
      <c r="L19" s="451"/>
      <c r="M19" s="89"/>
      <c r="N19" s="288"/>
    </row>
    <row r="20" spans="1:14" ht="15.5" thickBot="1" x14ac:dyDescent="0.35">
      <c r="A20" s="73">
        <v>34</v>
      </c>
      <c r="B20" s="74" t="s">
        <v>11</v>
      </c>
      <c r="C20" s="75"/>
      <c r="D20" s="75"/>
      <c r="E20" s="75"/>
      <c r="F20" s="75"/>
      <c r="G20" s="76"/>
      <c r="H20" s="90">
        <f>SUM(H18:H18)</f>
        <v>22000</v>
      </c>
      <c r="I20" s="91">
        <f>SUM(I18:I18)</f>
        <v>21198.639999999999</v>
      </c>
      <c r="J20" s="92">
        <f>SUM(J17:J18)</f>
        <v>2107.85</v>
      </c>
      <c r="K20" s="370">
        <f>SUM(K17+K19+K18)</f>
        <v>1056.07</v>
      </c>
      <c r="L20" s="526">
        <f t="shared" ref="L20" si="0">K20/J20*100</f>
        <v>50.101762459378044</v>
      </c>
      <c r="M20" s="92">
        <f>SUM(M17:M18)</f>
        <v>2107.85</v>
      </c>
      <c r="N20" s="93"/>
    </row>
    <row r="21" spans="1:14" ht="16" thickTop="1" thickBot="1" x14ac:dyDescent="0.35">
      <c r="A21" s="18"/>
      <c r="B21" s="2"/>
      <c r="C21" s="2"/>
      <c r="D21" s="2"/>
      <c r="E21" s="2"/>
      <c r="F21" s="63"/>
      <c r="G21" s="63"/>
      <c r="H21" s="94"/>
      <c r="I21" s="95"/>
      <c r="J21" s="96"/>
      <c r="K21" s="367"/>
      <c r="L21" s="453"/>
      <c r="M21" s="96"/>
      <c r="N21" s="289"/>
    </row>
    <row r="22" spans="1:14" ht="15.5" thickBot="1" x14ac:dyDescent="0.35">
      <c r="A22" s="97">
        <v>36</v>
      </c>
      <c r="B22" s="11" t="s">
        <v>12</v>
      </c>
      <c r="C22" s="11"/>
      <c r="D22" s="11"/>
      <c r="E22" s="11"/>
      <c r="F22" s="11"/>
      <c r="G22" s="11"/>
      <c r="H22" s="98"/>
      <c r="I22" s="99"/>
      <c r="J22" s="89"/>
      <c r="K22" s="369"/>
      <c r="L22" s="454"/>
      <c r="M22" s="89"/>
      <c r="N22" s="289"/>
    </row>
    <row r="23" spans="1:14" ht="15.5" thickBot="1" x14ac:dyDescent="0.35">
      <c r="A23" s="18"/>
      <c r="B23" s="2"/>
      <c r="C23" s="2"/>
      <c r="D23" s="2"/>
      <c r="E23" s="2"/>
      <c r="F23" s="2"/>
      <c r="G23" s="2"/>
      <c r="H23" s="98"/>
      <c r="I23" s="99"/>
      <c r="J23" s="89"/>
      <c r="K23" s="369"/>
      <c r="L23" s="454"/>
      <c r="M23" s="89"/>
      <c r="N23" s="289"/>
    </row>
    <row r="24" spans="1:14" ht="15.5" thickBot="1" x14ac:dyDescent="0.35">
      <c r="A24" s="97">
        <v>361</v>
      </c>
      <c r="B24" s="11" t="s">
        <v>13</v>
      </c>
      <c r="C24" s="11"/>
      <c r="D24" s="11"/>
      <c r="E24" s="11"/>
      <c r="F24" s="11"/>
      <c r="G24" s="11"/>
      <c r="H24" s="100"/>
      <c r="I24" s="101"/>
      <c r="J24" s="102"/>
      <c r="K24" s="371"/>
      <c r="L24" s="454"/>
      <c r="M24" s="102"/>
      <c r="N24" s="289"/>
    </row>
    <row r="25" spans="1:14" ht="15.5" thickBot="1" x14ac:dyDescent="0.35">
      <c r="A25" s="30">
        <v>361</v>
      </c>
      <c r="B25" s="32" t="s">
        <v>14</v>
      </c>
      <c r="C25" s="32"/>
      <c r="D25" s="32"/>
      <c r="E25" s="32"/>
      <c r="F25" s="16"/>
      <c r="G25" s="16"/>
      <c r="H25" s="162">
        <v>90000</v>
      </c>
      <c r="I25" s="290">
        <v>85427.1</v>
      </c>
      <c r="J25" s="328">
        <v>50000</v>
      </c>
      <c r="K25" s="364">
        <v>45470</v>
      </c>
      <c r="L25" s="451">
        <f>K25/J25*100</f>
        <v>90.94</v>
      </c>
      <c r="M25" s="328">
        <v>50000</v>
      </c>
      <c r="N25" s="288"/>
    </row>
    <row r="26" spans="1:14" ht="15.5" thickBot="1" x14ac:dyDescent="0.35">
      <c r="A26" s="18"/>
      <c r="B26" s="2"/>
      <c r="C26" s="2"/>
      <c r="D26" s="2"/>
      <c r="E26" s="2"/>
      <c r="F26" s="2"/>
      <c r="G26" s="2"/>
      <c r="H26" s="98"/>
      <c r="I26" s="99"/>
      <c r="J26" s="327"/>
      <c r="K26" s="369"/>
      <c r="L26" s="451"/>
      <c r="M26" s="327"/>
      <c r="N26" s="289"/>
    </row>
    <row r="27" spans="1:14" ht="15.5" thickBot="1" x14ac:dyDescent="0.35">
      <c r="A27" s="10">
        <v>363</v>
      </c>
      <c r="B27" s="11" t="s">
        <v>15</v>
      </c>
      <c r="C27" s="11"/>
      <c r="D27" s="11"/>
      <c r="E27" s="11"/>
      <c r="F27" s="11"/>
      <c r="G27" s="14"/>
      <c r="H27" s="103"/>
      <c r="I27" s="104"/>
      <c r="J27" s="329"/>
      <c r="K27" s="372"/>
      <c r="L27" s="454"/>
      <c r="M27" s="329"/>
      <c r="N27" s="289"/>
    </row>
    <row r="28" spans="1:14" ht="15.5" thickBot="1" x14ac:dyDescent="0.35">
      <c r="A28" s="34">
        <v>36311</v>
      </c>
      <c r="B28" s="31" t="s">
        <v>16</v>
      </c>
      <c r="C28" s="35"/>
      <c r="D28" s="35"/>
      <c r="E28" s="35"/>
      <c r="F28" s="35"/>
      <c r="G28" s="105"/>
      <c r="H28" s="106"/>
      <c r="I28" s="107"/>
      <c r="J28" s="330"/>
      <c r="K28" s="365"/>
      <c r="L28" s="454"/>
      <c r="M28" s="330"/>
      <c r="N28" s="289"/>
    </row>
    <row r="29" spans="1:14" ht="15.5" thickBot="1" x14ac:dyDescent="0.35">
      <c r="A29" s="34">
        <v>36321</v>
      </c>
      <c r="B29" s="31" t="s">
        <v>17</v>
      </c>
      <c r="C29" s="35"/>
      <c r="D29" s="35"/>
      <c r="E29" s="35"/>
      <c r="F29" s="35"/>
      <c r="G29" s="105"/>
      <c r="H29" s="106"/>
      <c r="I29" s="107"/>
      <c r="J29" s="330"/>
      <c r="K29" s="365"/>
      <c r="L29" s="454"/>
      <c r="M29" s="330"/>
      <c r="N29" s="289"/>
    </row>
    <row r="30" spans="1:14" ht="15.5" thickBot="1" x14ac:dyDescent="0.35">
      <c r="A30" s="34">
        <v>363311</v>
      </c>
      <c r="B30" s="31" t="s">
        <v>173</v>
      </c>
      <c r="C30" s="35"/>
      <c r="D30" s="35"/>
      <c r="E30" s="35"/>
      <c r="F30" s="35"/>
      <c r="G30" s="105"/>
      <c r="H30" s="109">
        <v>10000</v>
      </c>
      <c r="I30" s="107">
        <v>10000</v>
      </c>
      <c r="J30" s="330">
        <v>80000</v>
      </c>
      <c r="K30" s="365">
        <v>14621.31</v>
      </c>
      <c r="L30" s="451">
        <f>K30/J30*100</f>
        <v>18.2766375</v>
      </c>
      <c r="M30" s="330">
        <v>80000</v>
      </c>
      <c r="N30" s="288"/>
    </row>
    <row r="31" spans="1:14" ht="15.5" thickBot="1" x14ac:dyDescent="0.35">
      <c r="A31" s="34"/>
      <c r="B31" s="35" t="s">
        <v>169</v>
      </c>
      <c r="C31" s="35"/>
      <c r="D31" s="35"/>
      <c r="E31" s="35"/>
      <c r="F31" s="4"/>
      <c r="G31" s="110"/>
      <c r="I31" s="107"/>
      <c r="J31" s="330"/>
      <c r="K31" s="365"/>
      <c r="L31" s="451"/>
      <c r="M31" s="330"/>
      <c r="N31" s="288"/>
    </row>
    <row r="32" spans="1:14" ht="15.5" thickBot="1" x14ac:dyDescent="0.35">
      <c r="A32" s="10">
        <v>364</v>
      </c>
      <c r="B32" s="11" t="s">
        <v>156</v>
      </c>
      <c r="C32" s="11"/>
      <c r="D32" s="11"/>
      <c r="E32" s="35"/>
      <c r="F32" s="35"/>
      <c r="G32" s="105"/>
      <c r="H32" s="291"/>
      <c r="I32" s="99">
        <v>700000</v>
      </c>
      <c r="J32" s="331"/>
      <c r="K32" s="365"/>
      <c r="L32" s="451"/>
      <c r="M32" s="331"/>
      <c r="N32" s="289"/>
    </row>
    <row r="33" spans="1:14" ht="15.5" thickBot="1" x14ac:dyDescent="0.35">
      <c r="A33" s="34">
        <v>3641</v>
      </c>
      <c r="B33" s="35" t="s">
        <v>164</v>
      </c>
      <c r="C33" s="35"/>
      <c r="D33" s="35"/>
      <c r="E33" s="35"/>
      <c r="F33" s="35"/>
      <c r="G33" s="32"/>
      <c r="H33" s="292">
        <v>205000</v>
      </c>
      <c r="I33" s="107">
        <v>205000</v>
      </c>
      <c r="J33" s="325">
        <v>0</v>
      </c>
      <c r="K33" s="365">
        <v>0</v>
      </c>
      <c r="L33" s="451"/>
      <c r="M33" s="325">
        <v>0</v>
      </c>
      <c r="N33" s="289"/>
    </row>
    <row r="34" spans="1:14" ht="15.5" thickBot="1" x14ac:dyDescent="0.35">
      <c r="A34" s="34"/>
      <c r="B34" s="35"/>
      <c r="C34" s="35"/>
      <c r="D34" s="35"/>
      <c r="E34" s="35"/>
      <c r="F34" s="4"/>
      <c r="G34" s="35"/>
      <c r="H34" s="106"/>
      <c r="I34" s="107"/>
      <c r="J34" s="108"/>
      <c r="K34" s="365"/>
      <c r="L34" s="451"/>
      <c r="M34" s="108"/>
      <c r="N34" s="289"/>
    </row>
    <row r="35" spans="1:14" ht="15.5" thickBot="1" x14ac:dyDescent="0.35">
      <c r="A35" s="111">
        <v>36</v>
      </c>
      <c r="B35" s="112" t="s">
        <v>147</v>
      </c>
      <c r="C35" s="113"/>
      <c r="D35" s="113"/>
      <c r="E35" s="113"/>
      <c r="F35" s="113"/>
      <c r="G35" s="114"/>
      <c r="H35" s="115">
        <f>SUM(H25:H34)</f>
        <v>305000</v>
      </c>
      <c r="I35" s="116">
        <f>SUM(I25:I34)</f>
        <v>1000427.1</v>
      </c>
      <c r="J35" s="115">
        <f>SUM(J25+J30+J31+J33+J34)</f>
        <v>130000</v>
      </c>
      <c r="K35" s="373">
        <f>SUM(K25+K30)</f>
        <v>60091.31</v>
      </c>
      <c r="L35" s="525">
        <f t="shared" ref="L35:L36" si="1">K35/J35*100</f>
        <v>46.224084615384612</v>
      </c>
      <c r="M35" s="115">
        <f>SUM(M25+M30+M31+M33+M34)</f>
        <v>130000</v>
      </c>
      <c r="N35" s="117"/>
    </row>
    <row r="36" spans="1:14" ht="16" thickTop="1" thickBot="1" x14ac:dyDescent="0.35">
      <c r="A36" s="118">
        <v>3</v>
      </c>
      <c r="B36" s="119" t="s">
        <v>18</v>
      </c>
      <c r="C36" s="119"/>
      <c r="D36" s="120"/>
      <c r="E36" s="121"/>
      <c r="F36" s="121"/>
      <c r="G36" s="122"/>
      <c r="H36" s="123">
        <f>SUM(H14+H20+H35)</f>
        <v>6587000</v>
      </c>
      <c r="I36" s="124">
        <f>SUM(I14+I20+I35)</f>
        <v>7090966.129999999</v>
      </c>
      <c r="J36" s="123">
        <f>J14+J20+J35</f>
        <v>10183107.85</v>
      </c>
      <c r="K36" s="374">
        <f>K14+K20+K35</f>
        <v>8384636.4100000001</v>
      </c>
      <c r="L36" s="524">
        <f t="shared" si="1"/>
        <v>82.338678265103525</v>
      </c>
      <c r="M36" s="125">
        <f>M14+M20+M35</f>
        <v>10283107.85</v>
      </c>
      <c r="N36" s="125"/>
    </row>
    <row r="37" spans="1:14" ht="15.5" thickTop="1" x14ac:dyDescent="0.3">
      <c r="A37" s="126"/>
      <c r="B37" s="2"/>
      <c r="C37" s="2"/>
      <c r="D37" s="2"/>
      <c r="E37" s="2"/>
      <c r="F37" s="2"/>
      <c r="G37" s="2"/>
      <c r="H37" s="127"/>
      <c r="I37" s="59"/>
      <c r="J37" s="128"/>
      <c r="K37" s="375"/>
      <c r="L37" s="455"/>
      <c r="M37" s="128"/>
    </row>
    <row r="38" spans="1:14" x14ac:dyDescent="0.3">
      <c r="A38" s="19">
        <v>4</v>
      </c>
      <c r="B38" s="1" t="s">
        <v>19</v>
      </c>
      <c r="C38" s="20"/>
      <c r="D38" s="20"/>
      <c r="E38" s="20"/>
      <c r="F38" s="20"/>
      <c r="G38" s="20"/>
      <c r="H38" s="129"/>
      <c r="I38" s="71"/>
      <c r="J38" s="130"/>
      <c r="K38" s="376"/>
      <c r="L38" s="455"/>
      <c r="M38" s="130"/>
    </row>
    <row r="39" spans="1:14" ht="15.5" thickBot="1" x14ac:dyDescent="0.35">
      <c r="A39" s="131">
        <v>41</v>
      </c>
      <c r="B39" s="21" t="s">
        <v>20</v>
      </c>
      <c r="C39" s="21"/>
      <c r="D39" s="21"/>
      <c r="E39" s="21"/>
      <c r="F39" s="21"/>
      <c r="G39" s="21"/>
      <c r="H39" s="293"/>
      <c r="I39" s="132"/>
      <c r="J39" s="56"/>
      <c r="K39" s="377"/>
      <c r="L39" s="453"/>
      <c r="M39" s="56"/>
    </row>
    <row r="40" spans="1:14" ht="15.5" thickBot="1" x14ac:dyDescent="0.35">
      <c r="A40" s="22">
        <v>411</v>
      </c>
      <c r="B40" s="25" t="s">
        <v>21</v>
      </c>
      <c r="C40" s="26"/>
      <c r="D40" s="26"/>
      <c r="E40" s="26"/>
      <c r="F40" s="26"/>
      <c r="G40" s="134"/>
      <c r="H40" s="135">
        <f>SUM(H41:H42)</f>
        <v>1250000</v>
      </c>
      <c r="I40" s="104">
        <f>SUM(I41:I42)</f>
        <v>1142037.2</v>
      </c>
      <c r="J40" s="332">
        <f>J41+J42</f>
        <v>2200000</v>
      </c>
      <c r="K40" s="378">
        <f>K41+K42</f>
        <v>879595.47</v>
      </c>
      <c r="L40" s="454">
        <f>K40/J40*100</f>
        <v>39.981612272727276</v>
      </c>
      <c r="M40" s="332">
        <f>M41+M42</f>
        <v>1750000</v>
      </c>
      <c r="N40" s="289"/>
    </row>
    <row r="41" spans="1:14" ht="15.5" thickBot="1" x14ac:dyDescent="0.35">
      <c r="A41" s="38">
        <v>41111</v>
      </c>
      <c r="B41" s="33" t="s">
        <v>22</v>
      </c>
      <c r="C41" s="32"/>
      <c r="D41" s="35"/>
      <c r="E41" s="32"/>
      <c r="F41" s="32"/>
      <c r="G41" s="32"/>
      <c r="H41" s="136">
        <v>1250000</v>
      </c>
      <c r="I41" s="137">
        <v>1142037.2</v>
      </c>
      <c r="J41" s="333">
        <v>2200000</v>
      </c>
      <c r="K41" s="379">
        <v>879595.47</v>
      </c>
      <c r="L41" s="451">
        <f>K41/J41*100</f>
        <v>39.981612272727276</v>
      </c>
      <c r="M41" s="539">
        <v>1750000</v>
      </c>
      <c r="N41" s="289"/>
    </row>
    <row r="42" spans="1:14" ht="15.5" thickBot="1" x14ac:dyDescent="0.35">
      <c r="A42" s="30">
        <v>41131</v>
      </c>
      <c r="B42" s="33" t="s">
        <v>149</v>
      </c>
      <c r="C42" s="32"/>
      <c r="D42" s="35"/>
      <c r="E42" s="32"/>
      <c r="F42" s="32"/>
      <c r="G42" s="32"/>
      <c r="H42" s="136"/>
      <c r="I42" s="137"/>
      <c r="J42" s="333"/>
      <c r="K42" s="380"/>
      <c r="L42" s="451"/>
      <c r="M42" s="333"/>
      <c r="N42" s="289"/>
    </row>
    <row r="43" spans="1:14" ht="15.5" thickBot="1" x14ac:dyDescent="0.35">
      <c r="A43" s="18"/>
      <c r="B43" s="2"/>
      <c r="C43" s="4"/>
      <c r="D43" s="4"/>
      <c r="E43" s="4"/>
      <c r="F43" s="4"/>
      <c r="G43" s="4"/>
      <c r="H43" s="138"/>
      <c r="I43" s="139"/>
      <c r="J43" s="334"/>
      <c r="K43" s="381"/>
      <c r="L43" s="451"/>
      <c r="M43" s="334"/>
      <c r="N43" s="289"/>
    </row>
    <row r="44" spans="1:14" ht="15.5" thickBot="1" x14ac:dyDescent="0.35">
      <c r="A44" s="22">
        <v>412</v>
      </c>
      <c r="B44" s="27" t="s">
        <v>23</v>
      </c>
      <c r="C44" s="27"/>
      <c r="D44" s="27"/>
      <c r="E44" s="27"/>
      <c r="F44" s="27"/>
      <c r="G44" s="27"/>
      <c r="H44" s="140">
        <f>SUM(H45:H47)</f>
        <v>20000</v>
      </c>
      <c r="I44" s="99">
        <f>SUM(I45:I47)</f>
        <v>7156</v>
      </c>
      <c r="J44" s="335">
        <f>SUM(J45:J47)</f>
        <v>90000</v>
      </c>
      <c r="K44" s="382">
        <v>46400</v>
      </c>
      <c r="L44" s="454">
        <f>K44/J44*100</f>
        <v>51.555555555555557</v>
      </c>
      <c r="M44" s="335">
        <f>SUM(M45:M47)</f>
        <v>90000</v>
      </c>
      <c r="N44" s="294"/>
    </row>
    <row r="45" spans="1:14" ht="15.5" thickBot="1" x14ac:dyDescent="0.35">
      <c r="A45" s="142">
        <v>41214</v>
      </c>
      <c r="B45" s="31" t="s">
        <v>24</v>
      </c>
      <c r="C45" s="35"/>
      <c r="D45" s="35"/>
      <c r="E45" s="35"/>
      <c r="F45" s="35"/>
      <c r="G45" s="35"/>
      <c r="H45" s="143">
        <v>0</v>
      </c>
      <c r="I45" s="107">
        <v>0</v>
      </c>
      <c r="J45" s="336"/>
      <c r="K45" s="383"/>
      <c r="L45" s="451"/>
      <c r="M45" s="336"/>
      <c r="N45" s="289"/>
    </row>
    <row r="46" spans="1:14" ht="15.5" thickBot="1" x14ac:dyDescent="0.35">
      <c r="A46" s="142">
        <v>41215</v>
      </c>
      <c r="B46" s="31" t="s">
        <v>25</v>
      </c>
      <c r="C46" s="35"/>
      <c r="D46" s="35"/>
      <c r="E46" s="35"/>
      <c r="F46" s="35"/>
      <c r="G46" s="35"/>
      <c r="H46" s="143">
        <v>0</v>
      </c>
      <c r="I46" s="107">
        <v>0</v>
      </c>
      <c r="J46" s="336">
        <v>10000</v>
      </c>
      <c r="K46" s="384"/>
      <c r="L46" s="451">
        <f>K46/J46*100</f>
        <v>0</v>
      </c>
      <c r="M46" s="336">
        <v>10000</v>
      </c>
      <c r="N46" s="288"/>
    </row>
    <row r="47" spans="1:14" ht="15.5" thickBot="1" x14ac:dyDescent="0.35">
      <c r="A47" s="142">
        <v>41219</v>
      </c>
      <c r="B47" s="31" t="s">
        <v>26</v>
      </c>
      <c r="C47" s="35"/>
      <c r="D47" s="35"/>
      <c r="E47" s="35"/>
      <c r="F47" s="35"/>
      <c r="G47" s="35"/>
      <c r="H47" s="143">
        <v>20000</v>
      </c>
      <c r="I47" s="107">
        <v>7156</v>
      </c>
      <c r="J47" s="336">
        <v>80000</v>
      </c>
      <c r="K47" s="384">
        <v>46400</v>
      </c>
      <c r="L47" s="451">
        <f>K47/J47*100</f>
        <v>57.999999999999993</v>
      </c>
      <c r="M47" s="336">
        <v>80000</v>
      </c>
      <c r="N47" s="289"/>
    </row>
    <row r="48" spans="1:14" ht="15.5" thickBot="1" x14ac:dyDescent="0.35">
      <c r="A48" s="15"/>
      <c r="B48" s="16"/>
      <c r="C48" s="16"/>
      <c r="D48" s="16"/>
      <c r="E48" s="16"/>
      <c r="F48" s="16"/>
      <c r="G48" s="16"/>
      <c r="H48" s="84"/>
      <c r="I48" s="145"/>
      <c r="J48" s="337"/>
      <c r="K48" s="385"/>
      <c r="L48" s="451"/>
      <c r="M48" s="337"/>
      <c r="N48" s="289"/>
    </row>
    <row r="49" spans="1:14" ht="15.5" thickBot="1" x14ac:dyDescent="0.35">
      <c r="A49" s="22">
        <v>413</v>
      </c>
      <c r="B49" s="27" t="s">
        <v>27</v>
      </c>
      <c r="C49" s="27"/>
      <c r="D49" s="27"/>
      <c r="E49" s="27"/>
      <c r="F49" s="27"/>
      <c r="G49" s="27"/>
      <c r="H49" s="140">
        <f>SUM(H50:H53)</f>
        <v>205000</v>
      </c>
      <c r="I49" s="99">
        <f>SUM(I50:I53)</f>
        <v>185769.35</v>
      </c>
      <c r="J49" s="335">
        <f>SUM(J50:J53)</f>
        <v>395000</v>
      </c>
      <c r="K49" s="382">
        <f>SUM(K50:K53)</f>
        <v>144724.42000000001</v>
      </c>
      <c r="L49" s="454">
        <f>K49/J49*100</f>
        <v>36.639093670886083</v>
      </c>
      <c r="M49" s="335">
        <f>SUM(M50:M53)</f>
        <v>320000</v>
      </c>
      <c r="N49" s="289"/>
    </row>
    <row r="50" spans="1:14" ht="15.5" thickBot="1" x14ac:dyDescent="0.35">
      <c r="A50" s="30">
        <v>41311</v>
      </c>
      <c r="B50" s="33" t="s">
        <v>28</v>
      </c>
      <c r="C50" s="32"/>
      <c r="D50" s="32"/>
      <c r="E50" s="32"/>
      <c r="F50" s="32"/>
      <c r="G50" s="32"/>
      <c r="H50" s="136">
        <v>170000</v>
      </c>
      <c r="I50" s="137">
        <v>161235.79999999999</v>
      </c>
      <c r="J50" s="333">
        <v>395000</v>
      </c>
      <c r="K50" s="380">
        <v>144724.42000000001</v>
      </c>
      <c r="L50" s="451">
        <f>K50/J50*100</f>
        <v>36.639093670886083</v>
      </c>
      <c r="M50" s="539">
        <v>320000</v>
      </c>
      <c r="N50" s="289"/>
    </row>
    <row r="51" spans="1:14" ht="15.5" thickBot="1" x14ac:dyDescent="0.35">
      <c r="A51" s="30"/>
      <c r="B51" s="33"/>
      <c r="C51" s="32"/>
      <c r="D51" s="32"/>
      <c r="E51" s="32"/>
      <c r="F51" s="32"/>
      <c r="G51" s="32"/>
      <c r="H51" s="136"/>
      <c r="I51" s="137"/>
      <c r="J51" s="333"/>
      <c r="K51" s="380"/>
      <c r="L51" s="451"/>
      <c r="M51" s="333"/>
      <c r="N51" s="289"/>
    </row>
    <row r="52" spans="1:14" ht="15.5" thickBot="1" x14ac:dyDescent="0.35">
      <c r="A52" s="30"/>
      <c r="B52" s="33"/>
      <c r="C52" s="32"/>
      <c r="D52" s="32"/>
      <c r="E52" s="32"/>
      <c r="F52" s="32"/>
      <c r="G52" s="32"/>
      <c r="H52" s="136">
        <v>10000</v>
      </c>
      <c r="I52" s="137">
        <v>5575.79</v>
      </c>
      <c r="J52" s="333"/>
      <c r="K52" s="384"/>
      <c r="L52" s="451"/>
      <c r="M52" s="333"/>
      <c r="N52" s="289"/>
    </row>
    <row r="53" spans="1:14" ht="15.5" thickBot="1" x14ac:dyDescent="0.35">
      <c r="A53" s="142"/>
      <c r="B53" s="31"/>
      <c r="C53" s="35"/>
      <c r="D53" s="35"/>
      <c r="E53" s="35"/>
      <c r="F53" s="35"/>
      <c r="G53" s="35"/>
      <c r="H53" s="143">
        <v>25000</v>
      </c>
      <c r="I53" s="107">
        <v>18957.759999999998</v>
      </c>
      <c r="J53" s="336"/>
      <c r="K53" s="384"/>
      <c r="L53" s="451"/>
      <c r="M53" s="336"/>
      <c r="N53" s="289"/>
    </row>
    <row r="54" spans="1:14" ht="15.5" thickBot="1" x14ac:dyDescent="0.35">
      <c r="A54" s="146">
        <v>41</v>
      </c>
      <c r="B54" s="147" t="s">
        <v>29</v>
      </c>
      <c r="C54" s="148"/>
      <c r="D54" s="148"/>
      <c r="E54" s="148"/>
      <c r="F54" s="148"/>
      <c r="G54" s="149"/>
      <c r="H54" s="150">
        <f>SUM(H40+H44+H49)</f>
        <v>1475000</v>
      </c>
      <c r="I54" s="101">
        <f>SUM(I40+I44+I49)</f>
        <v>1334962.55</v>
      </c>
      <c r="J54" s="151">
        <f>J40+J44+J49</f>
        <v>2685000</v>
      </c>
      <c r="K54" s="386">
        <f>K40+K44+K49</f>
        <v>1070719.8899999999</v>
      </c>
      <c r="L54" s="521">
        <f t="shared" ref="L54" si="2">K54/J54*100</f>
        <v>39.877835754189938</v>
      </c>
      <c r="M54" s="536">
        <f>M40+M44+M49</f>
        <v>2160000</v>
      </c>
      <c r="N54" s="168">
        <f>SUM(M54-J54)</f>
        <v>-525000</v>
      </c>
    </row>
    <row r="55" spans="1:14" s="60" customFormat="1" ht="16" thickTop="1" thickBot="1" x14ac:dyDescent="0.35">
      <c r="A55" s="502"/>
      <c r="B55" s="154"/>
      <c r="C55" s="154"/>
      <c r="D55" s="154"/>
      <c r="E55" s="154"/>
      <c r="F55" s="154"/>
      <c r="G55" s="154"/>
      <c r="H55" s="155"/>
      <c r="I55" s="155"/>
      <c r="J55" s="155"/>
      <c r="K55" s="387"/>
      <c r="L55" s="503"/>
      <c r="M55" s="155"/>
      <c r="N55" s="156"/>
    </row>
    <row r="56" spans="1:14" ht="15.5" thickBot="1" x14ac:dyDescent="0.35">
      <c r="A56" s="131">
        <v>42</v>
      </c>
      <c r="B56" s="21" t="s">
        <v>30</v>
      </c>
      <c r="C56" s="21"/>
      <c r="D56" s="21"/>
      <c r="E56" s="21"/>
      <c r="F56" s="21"/>
      <c r="G56" s="21"/>
      <c r="I56" s="132"/>
      <c r="J56" s="157"/>
      <c r="K56" s="388"/>
      <c r="L56" s="453"/>
      <c r="M56" s="157"/>
      <c r="N56" s="289"/>
    </row>
    <row r="57" spans="1:14" ht="15.5" thickBot="1" x14ac:dyDescent="0.35">
      <c r="A57" s="29">
        <v>421</v>
      </c>
      <c r="B57" s="25" t="s">
        <v>31</v>
      </c>
      <c r="C57" s="27"/>
      <c r="D57" s="27"/>
      <c r="E57" s="27"/>
      <c r="F57" s="27"/>
      <c r="G57" s="27"/>
      <c r="H57" s="106"/>
      <c r="I57" s="99"/>
      <c r="J57" s="141"/>
      <c r="K57" s="389"/>
      <c r="L57" s="454"/>
      <c r="M57" s="141"/>
      <c r="N57" s="289"/>
    </row>
    <row r="58" spans="1:14" ht="15.5" thickBot="1" x14ac:dyDescent="0.35">
      <c r="A58" s="38">
        <v>42111</v>
      </c>
      <c r="B58" s="33" t="s">
        <v>32</v>
      </c>
      <c r="C58" s="32"/>
      <c r="D58" s="32"/>
      <c r="E58" s="32"/>
      <c r="F58" s="32"/>
      <c r="G58" s="158"/>
      <c r="H58" s="295">
        <v>15000</v>
      </c>
      <c r="I58" s="233">
        <v>14825.66</v>
      </c>
      <c r="J58" s="339">
        <v>20000</v>
      </c>
      <c r="K58" s="390">
        <v>9893.7900000000009</v>
      </c>
      <c r="L58" s="451">
        <f t="shared" ref="L58:L67" si="3">K58/J58*100</f>
        <v>49.468950000000007</v>
      </c>
      <c r="M58" s="339">
        <v>20000</v>
      </c>
      <c r="N58" s="288"/>
    </row>
    <row r="59" spans="1:14" ht="15.5" thickBot="1" x14ac:dyDescent="0.35">
      <c r="A59" s="34">
        <v>42112</v>
      </c>
      <c r="B59" s="31" t="s">
        <v>33</v>
      </c>
      <c r="C59" s="35"/>
      <c r="D59" s="35"/>
      <c r="E59" s="35"/>
      <c r="F59" s="35"/>
      <c r="G59" s="105"/>
      <c r="H59" s="106"/>
      <c r="I59" s="159"/>
      <c r="J59" s="336">
        <v>15000</v>
      </c>
      <c r="K59" s="384">
        <v>414.85</v>
      </c>
      <c r="L59" s="451">
        <f t="shared" si="3"/>
        <v>2.7656666666666672</v>
      </c>
      <c r="M59" s="336">
        <v>15000</v>
      </c>
      <c r="N59" s="289"/>
    </row>
    <row r="60" spans="1:14" ht="15.5" thickBot="1" x14ac:dyDescent="0.35">
      <c r="A60" s="34">
        <v>42113</v>
      </c>
      <c r="B60" s="31" t="s">
        <v>34</v>
      </c>
      <c r="C60" s="35"/>
      <c r="D60" s="35"/>
      <c r="E60" s="35"/>
      <c r="F60" s="35"/>
      <c r="G60" s="105"/>
      <c r="H60" s="100"/>
      <c r="I60" s="233"/>
      <c r="J60" s="339">
        <v>15000</v>
      </c>
      <c r="K60" s="390">
        <v>3219.83</v>
      </c>
      <c r="L60" s="451">
        <f t="shared" si="3"/>
        <v>21.465533333333333</v>
      </c>
      <c r="M60" s="339">
        <v>10000</v>
      </c>
      <c r="N60" s="289"/>
    </row>
    <row r="61" spans="1:14" ht="15.5" thickBot="1" x14ac:dyDescent="0.35">
      <c r="A61" s="34">
        <v>42114</v>
      </c>
      <c r="B61" s="31" t="s">
        <v>35</v>
      </c>
      <c r="C61" s="35"/>
      <c r="D61" s="35"/>
      <c r="E61" s="35"/>
      <c r="F61" s="35"/>
      <c r="G61" s="105"/>
      <c r="H61" s="106"/>
      <c r="I61" s="159"/>
      <c r="J61" s="336">
        <v>20000</v>
      </c>
      <c r="K61" s="384">
        <v>0</v>
      </c>
      <c r="L61" s="451">
        <f t="shared" si="3"/>
        <v>0</v>
      </c>
      <c r="M61" s="336">
        <v>20000</v>
      </c>
      <c r="N61" s="289"/>
    </row>
    <row r="62" spans="1:14" ht="15.5" thickBot="1" x14ac:dyDescent="0.35">
      <c r="A62" s="34">
        <v>42115</v>
      </c>
      <c r="B62" s="31" t="s">
        <v>36</v>
      </c>
      <c r="C62" s="35"/>
      <c r="D62" s="35"/>
      <c r="E62" s="35"/>
      <c r="F62" s="35"/>
      <c r="G62" s="105"/>
      <c r="H62" s="106"/>
      <c r="I62" s="160"/>
      <c r="J62" s="340">
        <v>25000</v>
      </c>
      <c r="K62" s="390">
        <v>4526</v>
      </c>
      <c r="L62" s="451">
        <f t="shared" si="3"/>
        <v>18.103999999999999</v>
      </c>
      <c r="M62" s="340">
        <v>15000</v>
      </c>
      <c r="N62" s="289"/>
    </row>
    <row r="63" spans="1:14" ht="15.5" thickBot="1" x14ac:dyDescent="0.35">
      <c r="A63" s="34">
        <v>42116</v>
      </c>
      <c r="B63" s="31" t="s">
        <v>37</v>
      </c>
      <c r="C63" s="35"/>
      <c r="D63" s="35"/>
      <c r="E63" s="35"/>
      <c r="F63" s="35"/>
      <c r="G63" s="105"/>
      <c r="H63" s="296"/>
      <c r="I63" s="159"/>
      <c r="J63" s="336">
        <v>10000</v>
      </c>
      <c r="K63" s="384">
        <v>563.91</v>
      </c>
      <c r="L63" s="451">
        <f t="shared" si="3"/>
        <v>5.6391</v>
      </c>
      <c r="M63" s="336">
        <v>10000</v>
      </c>
      <c r="N63" s="289"/>
    </row>
    <row r="64" spans="1:14" ht="15.5" thickBot="1" x14ac:dyDescent="0.35">
      <c r="A64" s="34">
        <v>42119</v>
      </c>
      <c r="B64" s="31" t="s">
        <v>38</v>
      </c>
      <c r="C64" s="35"/>
      <c r="D64" s="35"/>
      <c r="E64" s="35"/>
      <c r="F64" s="35"/>
      <c r="G64" s="5"/>
      <c r="I64" s="159"/>
      <c r="J64" s="336">
        <v>10000</v>
      </c>
      <c r="K64" s="384">
        <v>0</v>
      </c>
      <c r="L64" s="451">
        <f t="shared" si="3"/>
        <v>0</v>
      </c>
      <c r="M64" s="336">
        <v>10000</v>
      </c>
      <c r="N64" s="289"/>
    </row>
    <row r="65" spans="1:14" ht="15.5" thickBot="1" x14ac:dyDescent="0.35">
      <c r="A65" s="34">
        <v>42121</v>
      </c>
      <c r="B65" s="31" t="s">
        <v>39</v>
      </c>
      <c r="C65" s="35"/>
      <c r="D65" s="35"/>
      <c r="E65" s="35"/>
      <c r="F65" s="32"/>
      <c r="G65" s="105"/>
      <c r="H65" s="297">
        <v>32000</v>
      </c>
      <c r="I65" s="233">
        <v>28700</v>
      </c>
      <c r="J65" s="339">
        <v>50000</v>
      </c>
      <c r="K65" s="390">
        <v>30605</v>
      </c>
      <c r="L65" s="451">
        <f t="shared" si="3"/>
        <v>61.21</v>
      </c>
      <c r="M65" s="551">
        <v>67000</v>
      </c>
      <c r="N65" s="289"/>
    </row>
    <row r="66" spans="1:14" ht="15.5" thickBot="1" x14ac:dyDescent="0.35">
      <c r="A66" s="38">
        <v>42131</v>
      </c>
      <c r="B66" s="33" t="s">
        <v>40</v>
      </c>
      <c r="C66" s="32"/>
      <c r="D66" s="32"/>
      <c r="E66" s="32"/>
      <c r="F66" s="32"/>
      <c r="G66" s="32"/>
      <c r="H66" s="100"/>
      <c r="I66" s="160"/>
      <c r="J66" s="340">
        <v>10000</v>
      </c>
      <c r="K66" s="390">
        <v>2625</v>
      </c>
      <c r="L66" s="451">
        <f t="shared" si="3"/>
        <v>26.25</v>
      </c>
      <c r="M66" s="340">
        <v>10000</v>
      </c>
      <c r="N66" s="289"/>
    </row>
    <row r="67" spans="1:14" ht="15.5" thickBot="1" x14ac:dyDescent="0.35">
      <c r="A67" s="41">
        <v>42132</v>
      </c>
      <c r="B67" s="42" t="s">
        <v>41</v>
      </c>
      <c r="C67" s="43"/>
      <c r="D67" s="43"/>
      <c r="E67" s="43"/>
      <c r="F67" s="43"/>
      <c r="G67" s="43"/>
      <c r="H67" s="50">
        <v>3000</v>
      </c>
      <c r="I67" s="161"/>
      <c r="J67" s="340">
        <v>17000</v>
      </c>
      <c r="K67" s="391">
        <v>0</v>
      </c>
      <c r="L67" s="456">
        <f t="shared" si="3"/>
        <v>0</v>
      </c>
      <c r="M67" s="340">
        <v>17000</v>
      </c>
      <c r="N67" s="289"/>
    </row>
    <row r="68" spans="1:14" ht="15.5" thickBot="1" x14ac:dyDescent="0.35">
      <c r="A68" s="163"/>
      <c r="B68" s="164" t="s">
        <v>42</v>
      </c>
      <c r="C68" s="164"/>
      <c r="D68" s="164"/>
      <c r="E68" s="164"/>
      <c r="F68" s="164"/>
      <c r="G68" s="164"/>
      <c r="H68" s="165">
        <f>SUM(H57:H67)</f>
        <v>50000</v>
      </c>
      <c r="I68" s="166">
        <f>SUM(I58:I67)</f>
        <v>43525.66</v>
      </c>
      <c r="J68" s="167">
        <f>SUM(J58:J67)</f>
        <v>192000</v>
      </c>
      <c r="K68" s="392">
        <f>SUM(K58:K67)</f>
        <v>51848.380000000005</v>
      </c>
      <c r="L68" s="523">
        <f t="shared" ref="L68" si="4">K68/J68*100</f>
        <v>27.004364583333334</v>
      </c>
      <c r="M68" s="167">
        <f>SUM(M58:M67)</f>
        <v>194000</v>
      </c>
      <c r="N68" s="168"/>
    </row>
    <row r="69" spans="1:14" s="60" customFormat="1" x14ac:dyDescent="0.3">
      <c r="A69" s="504"/>
      <c r="B69" s="314"/>
      <c r="C69" s="314"/>
      <c r="D69" s="314"/>
      <c r="E69" s="314"/>
      <c r="F69" s="314"/>
      <c r="G69" s="314"/>
      <c r="H69" s="313"/>
      <c r="I69" s="313"/>
      <c r="J69" s="313"/>
      <c r="K69" s="393"/>
      <c r="L69" s="505"/>
      <c r="M69" s="313"/>
      <c r="N69" s="192"/>
    </row>
    <row r="70" spans="1:14" s="60" customFormat="1" ht="25.9" customHeight="1" thickBot="1" x14ac:dyDescent="0.35">
      <c r="A70" s="316"/>
      <c r="B70" s="169"/>
      <c r="C70" s="169"/>
      <c r="D70" s="169"/>
      <c r="E70" s="169"/>
      <c r="F70" s="169"/>
      <c r="G70" s="169"/>
      <c r="H70" s="170"/>
      <c r="I70" s="171"/>
      <c r="J70" s="315"/>
      <c r="K70" s="394"/>
      <c r="L70" s="458"/>
      <c r="M70" s="315"/>
      <c r="N70" s="173"/>
    </row>
    <row r="71" spans="1:14" ht="25.9" customHeight="1" thickBot="1" x14ac:dyDescent="0.35">
      <c r="A71" s="213" t="s">
        <v>0</v>
      </c>
      <c r="B71" s="66"/>
      <c r="C71" s="66"/>
      <c r="D71" s="66" t="s">
        <v>1</v>
      </c>
      <c r="E71" s="66"/>
      <c r="F71" s="66"/>
      <c r="G71" s="256"/>
      <c r="H71" s="257" t="s">
        <v>159</v>
      </c>
      <c r="I71" s="311" t="s">
        <v>157</v>
      </c>
      <c r="J71" s="312" t="s">
        <v>183</v>
      </c>
      <c r="K71" s="395" t="s">
        <v>160</v>
      </c>
      <c r="L71" s="459" t="s">
        <v>161</v>
      </c>
      <c r="M71" s="312" t="s">
        <v>199</v>
      </c>
    </row>
    <row r="72" spans="1:14" ht="20.5" customHeight="1" x14ac:dyDescent="0.3">
      <c r="A72" s="22">
        <v>422</v>
      </c>
      <c r="B72" s="27" t="s">
        <v>205</v>
      </c>
      <c r="C72" s="27"/>
      <c r="D72" s="27"/>
      <c r="E72" s="27"/>
      <c r="F72" s="27"/>
      <c r="G72" s="27"/>
      <c r="H72" s="174"/>
      <c r="I72" s="175"/>
      <c r="J72" s="141"/>
      <c r="K72" s="396"/>
      <c r="L72" s="460"/>
      <c r="M72" s="141"/>
    </row>
    <row r="73" spans="1:14" x14ac:dyDescent="0.3">
      <c r="A73" s="177">
        <v>42211</v>
      </c>
      <c r="B73" s="178" t="s">
        <v>43</v>
      </c>
      <c r="C73" s="32"/>
      <c r="D73" s="32"/>
      <c r="E73" s="179"/>
      <c r="F73" s="180"/>
      <c r="G73" s="180"/>
      <c r="H73" s="174">
        <f>SUM(H74:H90)</f>
        <v>758871.21000000008</v>
      </c>
      <c r="I73" s="160">
        <f>SUM(I74:I90)</f>
        <v>702803.41</v>
      </c>
      <c r="J73" s="102">
        <f>SUM(J74:J95)</f>
        <v>1020000</v>
      </c>
      <c r="K73" s="371">
        <f>SUM(K74:K95)</f>
        <v>413419.39</v>
      </c>
      <c r="L73" s="454">
        <f t="shared" ref="L73:L93" si="5">K73/J73*100</f>
        <v>40.531312745098042</v>
      </c>
      <c r="M73" s="102">
        <f>SUM(M74:M95)</f>
        <v>910000</v>
      </c>
      <c r="N73" s="298"/>
    </row>
    <row r="74" spans="1:14" x14ac:dyDescent="0.3">
      <c r="A74" s="34">
        <v>4221101</v>
      </c>
      <c r="B74" s="31" t="s">
        <v>185</v>
      </c>
      <c r="C74" s="35"/>
      <c r="D74" s="4"/>
      <c r="E74" s="35"/>
      <c r="F74" s="35"/>
      <c r="G74" s="35"/>
      <c r="H74" s="212">
        <v>60000</v>
      </c>
      <c r="I74" s="233">
        <v>36797.17</v>
      </c>
      <c r="J74" s="339">
        <v>15000</v>
      </c>
      <c r="K74" s="364"/>
      <c r="L74" s="451">
        <f t="shared" si="5"/>
        <v>0</v>
      </c>
      <c r="M74" s="339">
        <v>15000</v>
      </c>
      <c r="N74" s="172"/>
    </row>
    <row r="75" spans="1:14" x14ac:dyDescent="0.3">
      <c r="A75" s="34">
        <v>4221102</v>
      </c>
      <c r="B75" s="31" t="s">
        <v>44</v>
      </c>
      <c r="C75" s="35"/>
      <c r="D75" s="35"/>
      <c r="E75" s="35"/>
      <c r="F75" s="35"/>
      <c r="G75" s="35"/>
      <c r="H75" s="143">
        <v>6376.08</v>
      </c>
      <c r="I75" s="159">
        <v>6376.08</v>
      </c>
      <c r="J75" s="336">
        <v>40000</v>
      </c>
      <c r="K75" s="365">
        <v>4033.86</v>
      </c>
      <c r="L75" s="451">
        <f t="shared" si="5"/>
        <v>10.08465</v>
      </c>
      <c r="M75" s="545">
        <v>15000</v>
      </c>
      <c r="N75" s="299"/>
    </row>
    <row r="76" spans="1:14" x14ac:dyDescent="0.3">
      <c r="A76" s="34">
        <v>4221103</v>
      </c>
      <c r="B76" s="31" t="s">
        <v>45</v>
      </c>
      <c r="C76" s="35"/>
      <c r="D76" s="35"/>
      <c r="E76" s="35"/>
      <c r="F76" s="35"/>
      <c r="G76" s="35"/>
      <c r="H76" s="143">
        <v>2000</v>
      </c>
      <c r="I76" s="159"/>
      <c r="J76" s="336">
        <v>40000</v>
      </c>
      <c r="K76" s="365">
        <v>5233.0200000000004</v>
      </c>
      <c r="L76" s="451">
        <f t="shared" si="5"/>
        <v>13.082550000000001</v>
      </c>
      <c r="M76" s="545">
        <v>15000</v>
      </c>
      <c r="N76" s="299"/>
    </row>
    <row r="77" spans="1:14" x14ac:dyDescent="0.3">
      <c r="A77" s="34">
        <v>4221104</v>
      </c>
      <c r="B77" s="31" t="s">
        <v>46</v>
      </c>
      <c r="C77" s="35"/>
      <c r="D77" s="35"/>
      <c r="E77" s="35"/>
      <c r="F77" s="35"/>
      <c r="G77" s="35"/>
      <c r="H77" s="143">
        <v>0</v>
      </c>
      <c r="I77" s="159"/>
      <c r="J77" s="336">
        <v>10000</v>
      </c>
      <c r="K77" s="365"/>
      <c r="L77" s="451">
        <f t="shared" si="5"/>
        <v>0</v>
      </c>
      <c r="M77" s="336">
        <v>10000</v>
      </c>
      <c r="N77" s="299"/>
    </row>
    <row r="78" spans="1:14" x14ac:dyDescent="0.3">
      <c r="A78" s="34">
        <v>4221105</v>
      </c>
      <c r="B78" s="31" t="s">
        <v>47</v>
      </c>
      <c r="C78" s="35"/>
      <c r="D78" s="35"/>
      <c r="E78" s="35"/>
      <c r="F78" s="35"/>
      <c r="G78" s="35"/>
      <c r="H78" s="143">
        <v>0</v>
      </c>
      <c r="I78" s="159"/>
      <c r="J78" s="336">
        <v>10000</v>
      </c>
      <c r="K78" s="365">
        <v>5207.7</v>
      </c>
      <c r="L78" s="451">
        <f t="shared" si="5"/>
        <v>52.076999999999998</v>
      </c>
      <c r="M78" s="336">
        <v>10000</v>
      </c>
      <c r="N78" s="299"/>
    </row>
    <row r="79" spans="1:14" x14ac:dyDescent="0.3">
      <c r="A79" s="34">
        <v>4221106</v>
      </c>
      <c r="B79" s="31" t="s">
        <v>48</v>
      </c>
      <c r="C79" s="35"/>
      <c r="D79" s="35"/>
      <c r="E79" s="35"/>
      <c r="F79" s="35"/>
      <c r="G79" s="35"/>
      <c r="H79" s="143">
        <v>0</v>
      </c>
      <c r="I79" s="159"/>
      <c r="J79" s="336">
        <v>10000</v>
      </c>
      <c r="K79" s="365"/>
      <c r="L79" s="451">
        <f t="shared" si="5"/>
        <v>0</v>
      </c>
      <c r="M79" s="336">
        <v>10000</v>
      </c>
      <c r="N79" s="299"/>
    </row>
    <row r="80" spans="1:14" x14ac:dyDescent="0.3">
      <c r="A80" s="34">
        <v>4221107</v>
      </c>
      <c r="B80" s="31" t="s">
        <v>202</v>
      </c>
      <c r="C80" s="35"/>
      <c r="D80" s="35"/>
      <c r="E80" s="35"/>
      <c r="F80" s="35"/>
      <c r="G80" s="35"/>
      <c r="H80" s="143">
        <v>0</v>
      </c>
      <c r="I80" s="159"/>
      <c r="J80" s="336">
        <v>10000</v>
      </c>
      <c r="K80" s="365">
        <v>6833.34</v>
      </c>
      <c r="L80" s="451">
        <f t="shared" si="5"/>
        <v>68.333399999999997</v>
      </c>
      <c r="M80" s="336">
        <v>10000</v>
      </c>
      <c r="N80" s="299"/>
    </row>
    <row r="81" spans="1:14" x14ac:dyDescent="0.3">
      <c r="A81" s="34">
        <v>4221108</v>
      </c>
      <c r="B81" s="31" t="s">
        <v>49</v>
      </c>
      <c r="C81" s="35"/>
      <c r="D81" s="35"/>
      <c r="E81" s="35"/>
      <c r="F81" s="35"/>
      <c r="G81" s="35"/>
      <c r="H81" s="143">
        <v>1500</v>
      </c>
      <c r="I81" s="159">
        <v>1500</v>
      </c>
      <c r="J81" s="336">
        <v>100000</v>
      </c>
      <c r="K81" s="365">
        <v>59353.78</v>
      </c>
      <c r="L81" s="451">
        <f t="shared" si="5"/>
        <v>59.35378</v>
      </c>
      <c r="M81" s="545">
        <v>150000</v>
      </c>
      <c r="N81" s="299"/>
    </row>
    <row r="82" spans="1:14" x14ac:dyDescent="0.3">
      <c r="A82" s="34">
        <v>4221109</v>
      </c>
      <c r="B82" s="31" t="s">
        <v>171</v>
      </c>
      <c r="C82" s="35"/>
      <c r="D82" s="35"/>
      <c r="E82" s="35"/>
      <c r="F82" s="35"/>
      <c r="G82" s="35"/>
      <c r="H82" s="212">
        <v>440000</v>
      </c>
      <c r="I82" s="233">
        <v>433412.35</v>
      </c>
      <c r="J82" s="339">
        <v>380000</v>
      </c>
      <c r="K82" s="364">
        <v>214016.14</v>
      </c>
      <c r="L82" s="451">
        <f t="shared" si="5"/>
        <v>56.320036842105267</v>
      </c>
      <c r="M82" s="339">
        <v>380000</v>
      </c>
      <c r="N82" s="299"/>
    </row>
    <row r="83" spans="1:14" x14ac:dyDescent="0.3">
      <c r="A83" s="34">
        <v>4221110</v>
      </c>
      <c r="B83" s="31" t="s">
        <v>50</v>
      </c>
      <c r="C83" s="35"/>
      <c r="D83" s="35"/>
      <c r="E83" s="35"/>
      <c r="F83" s="35"/>
      <c r="G83" s="35"/>
      <c r="H83" s="143">
        <v>60000</v>
      </c>
      <c r="I83" s="159">
        <v>38811.129999999997</v>
      </c>
      <c r="J83" s="336">
        <v>65000</v>
      </c>
      <c r="K83" s="365">
        <v>23842.21</v>
      </c>
      <c r="L83" s="451">
        <f t="shared" si="5"/>
        <v>36.680323076923074</v>
      </c>
      <c r="M83" s="336">
        <v>65000</v>
      </c>
      <c r="N83" s="181"/>
    </row>
    <row r="84" spans="1:14" x14ac:dyDescent="0.3">
      <c r="A84" s="34">
        <v>4221111</v>
      </c>
      <c r="B84" s="31" t="s">
        <v>51</v>
      </c>
      <c r="C84" s="35"/>
      <c r="D84" s="35"/>
      <c r="E84" s="35"/>
      <c r="F84" s="35"/>
      <c r="G84" s="35"/>
      <c r="H84" s="143">
        <v>5000</v>
      </c>
      <c r="I84" s="159"/>
      <c r="J84" s="336">
        <v>40000</v>
      </c>
      <c r="K84" s="365">
        <v>28522.720000000001</v>
      </c>
      <c r="L84" s="451">
        <f t="shared" si="5"/>
        <v>71.30680000000001</v>
      </c>
      <c r="M84" s="336">
        <v>40000</v>
      </c>
      <c r="N84" s="299"/>
    </row>
    <row r="85" spans="1:14" x14ac:dyDescent="0.3">
      <c r="A85" s="34">
        <v>4221112</v>
      </c>
      <c r="B85" s="31" t="s">
        <v>52</v>
      </c>
      <c r="C85" s="35"/>
      <c r="D85" s="35"/>
      <c r="E85" s="35"/>
      <c r="F85" s="35"/>
      <c r="G85" s="35"/>
      <c r="H85" s="212">
        <v>30000</v>
      </c>
      <c r="I85" s="233">
        <v>31911.55</v>
      </c>
      <c r="J85" s="339">
        <v>70000</v>
      </c>
      <c r="K85" s="364">
        <v>53315.98</v>
      </c>
      <c r="L85" s="451">
        <f t="shared" si="5"/>
        <v>76.165685714285715</v>
      </c>
      <c r="M85" s="339">
        <v>70000</v>
      </c>
      <c r="N85" s="299"/>
    </row>
    <row r="86" spans="1:14" x14ac:dyDescent="0.3">
      <c r="A86" s="34">
        <v>4221113</v>
      </c>
      <c r="B86" s="31" t="s">
        <v>170</v>
      </c>
      <c r="C86" s="35"/>
      <c r="D86" s="35"/>
      <c r="E86" s="35"/>
      <c r="F86" s="35"/>
      <c r="G86" s="35"/>
      <c r="H86" s="212"/>
      <c r="I86" s="233"/>
      <c r="J86" s="339">
        <v>30000</v>
      </c>
      <c r="K86" s="364">
        <v>1046.32</v>
      </c>
      <c r="L86" s="451">
        <f t="shared" si="5"/>
        <v>3.4877333333333329</v>
      </c>
      <c r="M86" s="551">
        <v>10000</v>
      </c>
      <c r="N86" s="299"/>
    </row>
    <row r="87" spans="1:14" x14ac:dyDescent="0.3">
      <c r="A87" s="34">
        <v>4221114</v>
      </c>
      <c r="B87" s="31" t="s">
        <v>184</v>
      </c>
      <c r="C87" s="35"/>
      <c r="D87" s="35"/>
      <c r="E87" s="35"/>
      <c r="F87" s="35"/>
      <c r="G87" s="35"/>
      <c r="H87" s="212"/>
      <c r="I87" s="233"/>
      <c r="J87" s="339">
        <v>50000</v>
      </c>
      <c r="K87" s="364">
        <v>2276.69</v>
      </c>
      <c r="L87" s="451">
        <f t="shared" si="5"/>
        <v>4.5533799999999998</v>
      </c>
      <c r="M87" s="551">
        <v>15000</v>
      </c>
      <c r="N87" s="299"/>
    </row>
    <row r="88" spans="1:14" x14ac:dyDescent="0.3">
      <c r="A88" s="34">
        <v>4221115</v>
      </c>
      <c r="B88" s="31" t="s">
        <v>186</v>
      </c>
      <c r="C88" s="35"/>
      <c r="D88" s="35"/>
      <c r="E88" s="35"/>
      <c r="F88" s="35"/>
      <c r="G88" s="35"/>
      <c r="H88" s="212"/>
      <c r="I88" s="233"/>
      <c r="J88" s="339">
        <v>30000</v>
      </c>
      <c r="K88" s="364">
        <v>1928.01</v>
      </c>
      <c r="L88" s="451">
        <f t="shared" si="5"/>
        <v>6.4267000000000003</v>
      </c>
      <c r="M88" s="551">
        <v>10000</v>
      </c>
      <c r="N88" s="299"/>
    </row>
    <row r="89" spans="1:14" x14ac:dyDescent="0.3">
      <c r="A89" s="34">
        <v>4221116</v>
      </c>
      <c r="B89" s="31" t="s">
        <v>187</v>
      </c>
      <c r="C89" s="35"/>
      <c r="D89" s="35"/>
      <c r="E89" s="35"/>
      <c r="F89" s="35"/>
      <c r="G89" s="35"/>
      <c r="H89" s="212"/>
      <c r="I89" s="233"/>
      <c r="J89" s="339">
        <v>30000</v>
      </c>
      <c r="K89" s="364"/>
      <c r="L89" s="451">
        <f t="shared" si="5"/>
        <v>0</v>
      </c>
      <c r="M89" s="551">
        <v>10000</v>
      </c>
      <c r="N89" s="299"/>
    </row>
    <row r="90" spans="1:14" x14ac:dyDescent="0.3">
      <c r="A90" s="34">
        <v>4221117</v>
      </c>
      <c r="B90" s="31" t="s">
        <v>188</v>
      </c>
      <c r="C90" s="35"/>
      <c r="D90" s="35"/>
      <c r="E90" s="35"/>
      <c r="F90" s="35"/>
      <c r="G90" s="35"/>
      <c r="H90" s="212">
        <v>153995.13</v>
      </c>
      <c r="I90" s="233">
        <v>153995.13</v>
      </c>
      <c r="J90" s="324">
        <v>15000</v>
      </c>
      <c r="K90" s="364"/>
      <c r="L90" s="451">
        <f t="shared" si="5"/>
        <v>0</v>
      </c>
      <c r="M90" s="324">
        <v>15000</v>
      </c>
      <c r="N90" s="299"/>
    </row>
    <row r="91" spans="1:14" x14ac:dyDescent="0.3">
      <c r="A91" s="34">
        <v>4221118</v>
      </c>
      <c r="B91" s="32" t="s">
        <v>190</v>
      </c>
      <c r="C91" s="32"/>
      <c r="D91" s="32"/>
      <c r="E91" s="32"/>
      <c r="F91" s="32"/>
      <c r="G91" s="32"/>
      <c r="H91" s="212"/>
      <c r="I91" s="233"/>
      <c r="J91" s="535">
        <v>15000</v>
      </c>
      <c r="K91" s="364"/>
      <c r="L91" s="451">
        <f t="shared" si="5"/>
        <v>0</v>
      </c>
      <c r="M91" s="535">
        <v>15000</v>
      </c>
      <c r="N91" s="299"/>
    </row>
    <row r="92" spans="1:14" x14ac:dyDescent="0.3">
      <c r="A92" s="34">
        <v>4221119</v>
      </c>
      <c r="B92" s="32" t="s">
        <v>189</v>
      </c>
      <c r="C92" s="32"/>
      <c r="D92" s="32"/>
      <c r="E92" s="32"/>
      <c r="F92" s="32"/>
      <c r="G92" s="32"/>
      <c r="H92" s="212"/>
      <c r="I92" s="233"/>
      <c r="J92" s="535">
        <v>30000</v>
      </c>
      <c r="K92" s="364"/>
      <c r="L92" s="451">
        <f t="shared" si="5"/>
        <v>0</v>
      </c>
      <c r="M92" s="561">
        <v>15000</v>
      </c>
      <c r="N92" s="299"/>
    </row>
    <row r="93" spans="1:14" x14ac:dyDescent="0.3">
      <c r="A93" s="34">
        <v>4221120</v>
      </c>
      <c r="B93" s="32" t="s">
        <v>196</v>
      </c>
      <c r="C93" s="32"/>
      <c r="D93" s="32"/>
      <c r="E93" s="32"/>
      <c r="F93" s="32"/>
      <c r="G93" s="32"/>
      <c r="H93" s="212"/>
      <c r="I93" s="233"/>
      <c r="J93" s="535">
        <v>30000</v>
      </c>
      <c r="K93" s="364">
        <v>7809.62</v>
      </c>
      <c r="L93" s="451">
        <f t="shared" si="5"/>
        <v>26.032066666666665</v>
      </c>
      <c r="M93" s="535">
        <v>30000</v>
      </c>
      <c r="N93" s="299"/>
    </row>
    <row r="94" spans="1:14" x14ac:dyDescent="0.3">
      <c r="A94" s="34"/>
      <c r="B94" s="32"/>
      <c r="C94" s="32"/>
      <c r="D94" s="32"/>
      <c r="E94" s="32"/>
      <c r="F94" s="32"/>
      <c r="G94" s="32"/>
      <c r="H94" s="212"/>
      <c r="I94" s="233"/>
      <c r="J94" s="535"/>
      <c r="K94" s="364"/>
      <c r="L94" s="451"/>
      <c r="M94" s="535"/>
      <c r="N94" s="299"/>
    </row>
    <row r="95" spans="1:14" x14ac:dyDescent="0.3">
      <c r="A95" s="34"/>
      <c r="B95" s="32"/>
      <c r="C95" s="32"/>
      <c r="D95" s="32"/>
      <c r="E95" s="32"/>
      <c r="F95" s="32"/>
      <c r="G95" s="32"/>
      <c r="H95" s="143"/>
      <c r="I95" s="88"/>
      <c r="J95" s="72"/>
      <c r="K95" s="365"/>
      <c r="L95" s="451"/>
      <c r="M95" s="72"/>
      <c r="N95" s="299"/>
    </row>
    <row r="96" spans="1:14" x14ac:dyDescent="0.3">
      <c r="A96" s="15"/>
      <c r="B96" s="16"/>
      <c r="C96" s="16"/>
      <c r="D96" s="16"/>
      <c r="E96" s="16"/>
      <c r="F96" s="16"/>
      <c r="G96" s="16"/>
      <c r="J96" s="89"/>
      <c r="K96" s="397"/>
      <c r="L96" s="461"/>
      <c r="M96" s="89"/>
    </row>
    <row r="97" spans="1:14" x14ac:dyDescent="0.3">
      <c r="A97" s="10">
        <v>42212</v>
      </c>
      <c r="B97" s="182" t="s">
        <v>206</v>
      </c>
      <c r="C97" s="35"/>
      <c r="D97" s="35"/>
      <c r="E97" s="35"/>
      <c r="F97" s="35"/>
      <c r="G97" s="105"/>
      <c r="H97" s="174">
        <f>SUM(H98:H100)</f>
        <v>156000</v>
      </c>
      <c r="I97" s="160">
        <f>SUM(I98:I100)</f>
        <v>128569.79999999999</v>
      </c>
      <c r="J97" s="102">
        <f>SUM(J98:J100)</f>
        <v>320000</v>
      </c>
      <c r="K97" s="371">
        <f>SUM(K98:K100)</f>
        <v>261516.14</v>
      </c>
      <c r="L97" s="454">
        <f>K97/J97*100</f>
        <v>81.723793750000013</v>
      </c>
      <c r="M97" s="547">
        <f>SUM(M98:M100)</f>
        <v>450000</v>
      </c>
      <c r="N97" s="298"/>
    </row>
    <row r="98" spans="1:14" x14ac:dyDescent="0.3">
      <c r="A98" s="34">
        <v>4221201</v>
      </c>
      <c r="B98" s="31" t="s">
        <v>53</v>
      </c>
      <c r="C98" s="35"/>
      <c r="D98" s="35"/>
      <c r="E98" s="35"/>
      <c r="F98" s="35"/>
      <c r="G98" s="35"/>
      <c r="H98" s="212">
        <v>90000</v>
      </c>
      <c r="I98" s="233">
        <v>70913.37</v>
      </c>
      <c r="J98" s="324">
        <v>270000</v>
      </c>
      <c r="K98" s="364">
        <v>238554.92</v>
      </c>
      <c r="L98" s="451">
        <f>K98/J98*100</f>
        <v>88.353674074074078</v>
      </c>
      <c r="M98" s="546">
        <v>400000</v>
      </c>
      <c r="N98" s="299"/>
    </row>
    <row r="99" spans="1:14" x14ac:dyDescent="0.3">
      <c r="A99" s="34">
        <v>4221202</v>
      </c>
      <c r="B99" s="31" t="s">
        <v>54</v>
      </c>
      <c r="C99" s="35"/>
      <c r="D99" s="35"/>
      <c r="E99" s="35"/>
      <c r="F99" s="35"/>
      <c r="G99" s="35"/>
      <c r="H99" s="212">
        <v>50000</v>
      </c>
      <c r="I99" s="233">
        <v>41746.68</v>
      </c>
      <c r="J99" s="324">
        <v>50000</v>
      </c>
      <c r="K99" s="364">
        <v>22961.22</v>
      </c>
      <c r="L99" s="451">
        <f t="shared" ref="L99:L101" si="6">K99/J99*100</f>
        <v>45.922440000000002</v>
      </c>
      <c r="M99" s="324">
        <v>50000</v>
      </c>
      <c r="N99" s="299"/>
    </row>
    <row r="100" spans="1:14" x14ac:dyDescent="0.3">
      <c r="A100" s="30"/>
      <c r="B100" s="32"/>
      <c r="C100" s="16"/>
      <c r="D100" s="16"/>
      <c r="E100" s="16"/>
      <c r="F100" s="16"/>
      <c r="G100" s="16"/>
      <c r="H100" s="218">
        <v>16000</v>
      </c>
      <c r="I100" s="219">
        <v>15909.75</v>
      </c>
      <c r="J100" s="108"/>
      <c r="K100" s="397"/>
      <c r="L100" s="402"/>
      <c r="M100" s="108"/>
      <c r="N100" s="299"/>
    </row>
    <row r="101" spans="1:14" ht="15.5" thickBot="1" x14ac:dyDescent="0.35">
      <c r="A101" s="183"/>
      <c r="B101" s="184" t="s">
        <v>55</v>
      </c>
      <c r="C101" s="184"/>
      <c r="D101" s="184"/>
      <c r="E101" s="184"/>
      <c r="F101" s="184"/>
      <c r="G101" s="184"/>
      <c r="H101" s="185">
        <f>SUM(H73+H97)</f>
        <v>914871.21000000008</v>
      </c>
      <c r="I101" s="186">
        <f>SUM(I73+I97)</f>
        <v>831373.21</v>
      </c>
      <c r="J101" s="187">
        <f>J73+J97</f>
        <v>1340000</v>
      </c>
      <c r="K101" s="398">
        <f>K73+K97</f>
        <v>674935.53</v>
      </c>
      <c r="L101" s="522">
        <f t="shared" si="6"/>
        <v>50.368323134328364</v>
      </c>
      <c r="M101" s="548">
        <f>M73+M97</f>
        <v>1360000</v>
      </c>
      <c r="N101" s="188"/>
    </row>
    <row r="102" spans="1:14" s="60" customFormat="1" ht="15.5" thickTop="1" x14ac:dyDescent="0.3">
      <c r="A102" s="189"/>
      <c r="B102" s="2"/>
      <c r="C102" s="2"/>
      <c r="D102" s="2"/>
      <c r="E102" s="2"/>
      <c r="F102" s="2"/>
      <c r="G102" s="190"/>
      <c r="H102" s="156"/>
      <c r="I102" s="156"/>
      <c r="J102" s="191"/>
      <c r="K102" s="399"/>
      <c r="L102" s="462"/>
      <c r="M102" s="191"/>
      <c r="N102" s="192"/>
    </row>
    <row r="103" spans="1:14" x14ac:dyDescent="0.3">
      <c r="A103" s="29">
        <v>424</v>
      </c>
      <c r="B103" s="21" t="s">
        <v>56</v>
      </c>
      <c r="C103" s="21"/>
      <c r="D103" s="21"/>
      <c r="E103" s="21"/>
      <c r="F103" s="21"/>
      <c r="G103" s="21"/>
      <c r="I103" s="132"/>
      <c r="J103" s="193"/>
      <c r="K103" s="400"/>
      <c r="L103" s="463"/>
      <c r="M103" s="193"/>
    </row>
    <row r="104" spans="1:14" ht="15" customHeight="1" x14ac:dyDescent="0.3">
      <c r="A104" s="177">
        <v>4241</v>
      </c>
      <c r="B104" s="178" t="s">
        <v>57</v>
      </c>
      <c r="C104" s="32"/>
      <c r="D104" s="32"/>
      <c r="E104" s="32"/>
      <c r="F104" s="32"/>
      <c r="G104" s="158"/>
      <c r="H104" s="174">
        <f>SUM(H105:H109)</f>
        <v>79500</v>
      </c>
      <c r="I104" s="160">
        <f>SUM(I105:I109)</f>
        <v>56438.41</v>
      </c>
      <c r="J104" s="341">
        <f>SUM(J105:J109)</f>
        <v>160000</v>
      </c>
      <c r="K104" s="401">
        <f>SUM(K105:K109)</f>
        <v>80586.87</v>
      </c>
      <c r="L104" s="454">
        <f>K104/J104*100</f>
        <v>50.366793749999992</v>
      </c>
      <c r="M104" s="341">
        <f>SUM(M105:M109)</f>
        <v>160000</v>
      </c>
      <c r="N104" s="272"/>
    </row>
    <row r="105" spans="1:14" x14ac:dyDescent="0.3">
      <c r="A105" s="34">
        <v>424111</v>
      </c>
      <c r="B105" s="31" t="s">
        <v>58</v>
      </c>
      <c r="C105" s="35"/>
      <c r="D105" s="35"/>
      <c r="E105" s="35"/>
      <c r="F105" s="35"/>
      <c r="G105" s="35"/>
      <c r="H105" s="212">
        <v>60000</v>
      </c>
      <c r="I105" s="233">
        <v>40799.25</v>
      </c>
      <c r="J105" s="339">
        <v>120000</v>
      </c>
      <c r="K105" s="402">
        <v>64456.81</v>
      </c>
      <c r="L105" s="451">
        <f>K105/J105*100</f>
        <v>53.714008333333332</v>
      </c>
      <c r="M105" s="339">
        <v>120000</v>
      </c>
      <c r="N105" s="299"/>
    </row>
    <row r="106" spans="1:14" x14ac:dyDescent="0.3">
      <c r="A106" s="34">
        <v>42412</v>
      </c>
      <c r="B106" s="31" t="s">
        <v>59</v>
      </c>
      <c r="C106" s="35"/>
      <c r="D106" s="35"/>
      <c r="E106" s="35"/>
      <c r="F106" s="35"/>
      <c r="G106" s="105"/>
      <c r="H106" s="143">
        <v>10500</v>
      </c>
      <c r="I106" s="159">
        <v>10549.57</v>
      </c>
      <c r="J106" s="342">
        <v>10000</v>
      </c>
      <c r="K106" s="403">
        <v>7365.7</v>
      </c>
      <c r="L106" s="451">
        <f t="shared" ref="L106:L117" si="7">K106/J106*100</f>
        <v>73.656999999999996</v>
      </c>
      <c r="M106" s="342">
        <v>10000</v>
      </c>
    </row>
    <row r="107" spans="1:14" x14ac:dyDescent="0.3">
      <c r="A107" s="34">
        <v>42415</v>
      </c>
      <c r="B107" s="31" t="s">
        <v>165</v>
      </c>
      <c r="C107" s="35"/>
      <c r="D107" s="35"/>
      <c r="E107" s="35"/>
      <c r="F107" s="35"/>
      <c r="G107" s="105"/>
      <c r="H107" s="143"/>
      <c r="I107" s="159"/>
      <c r="J107" s="342"/>
      <c r="K107" s="403"/>
      <c r="L107" s="451"/>
      <c r="M107" s="342"/>
    </row>
    <row r="108" spans="1:14" x14ac:dyDescent="0.3">
      <c r="A108" s="34">
        <v>42414</v>
      </c>
      <c r="B108" s="31" t="s">
        <v>60</v>
      </c>
      <c r="C108" s="35"/>
      <c r="D108" s="35"/>
      <c r="E108" s="35"/>
      <c r="F108" s="35"/>
      <c r="G108" s="105"/>
      <c r="H108" s="143">
        <v>2000</v>
      </c>
      <c r="I108" s="159"/>
      <c r="J108" s="342">
        <v>15000</v>
      </c>
      <c r="K108" s="403">
        <v>8764.36</v>
      </c>
      <c r="L108" s="451">
        <f t="shared" si="7"/>
        <v>58.429066666666671</v>
      </c>
      <c r="M108" s="342">
        <v>15000</v>
      </c>
      <c r="N108" s="299"/>
    </row>
    <row r="109" spans="1:14" x14ac:dyDescent="0.3">
      <c r="A109" s="34">
        <v>42419</v>
      </c>
      <c r="B109" s="31" t="s">
        <v>61</v>
      </c>
      <c r="C109" s="35"/>
      <c r="D109" s="35"/>
      <c r="E109" s="35"/>
      <c r="F109" s="35"/>
      <c r="G109" s="105"/>
      <c r="H109" s="143">
        <v>7000</v>
      </c>
      <c r="I109" s="159">
        <v>5089.59</v>
      </c>
      <c r="J109" s="342">
        <v>15000</v>
      </c>
      <c r="K109" s="403"/>
      <c r="L109" s="451">
        <f t="shared" si="7"/>
        <v>0</v>
      </c>
      <c r="M109" s="342">
        <v>15000</v>
      </c>
      <c r="N109" s="299"/>
    </row>
    <row r="110" spans="1:14" x14ac:dyDescent="0.3">
      <c r="A110" s="18"/>
      <c r="B110" s="2"/>
      <c r="C110" s="2"/>
      <c r="D110" s="2"/>
      <c r="E110" s="2"/>
      <c r="F110" s="2"/>
      <c r="G110" s="2"/>
      <c r="H110" s="143"/>
      <c r="I110" s="159"/>
      <c r="J110" s="342"/>
      <c r="K110" s="403"/>
      <c r="L110" s="451"/>
      <c r="M110" s="342"/>
    </row>
    <row r="111" spans="1:14" x14ac:dyDescent="0.3">
      <c r="A111" s="10">
        <v>4243</v>
      </c>
      <c r="B111" s="182" t="s">
        <v>62</v>
      </c>
      <c r="C111" s="35"/>
      <c r="D111" s="35"/>
      <c r="E111" s="35"/>
      <c r="F111" s="35"/>
      <c r="G111" s="105"/>
      <c r="H111" s="174">
        <f>SUM(H112:H116)</f>
        <v>190000</v>
      </c>
      <c r="I111" s="160">
        <f>SUM(I112:I115)</f>
        <v>158262.76999999999</v>
      </c>
      <c r="J111" s="341">
        <f>SUM(J112:J116)</f>
        <v>190000</v>
      </c>
      <c r="K111" s="401">
        <f>SUM(K112:K116)</f>
        <v>108375.08</v>
      </c>
      <c r="L111" s="454">
        <f t="shared" si="7"/>
        <v>57.039515789473683</v>
      </c>
      <c r="M111" s="341">
        <f>SUM(M112:M116)</f>
        <v>190000</v>
      </c>
      <c r="N111" s="272"/>
    </row>
    <row r="112" spans="1:14" x14ac:dyDescent="0.3">
      <c r="A112" s="34">
        <v>42431</v>
      </c>
      <c r="B112" s="31" t="s">
        <v>63</v>
      </c>
      <c r="C112" s="35"/>
      <c r="D112" s="35"/>
      <c r="E112" s="35"/>
      <c r="F112" s="35"/>
      <c r="G112" s="105"/>
      <c r="H112" s="143">
        <v>105000</v>
      </c>
      <c r="I112" s="159">
        <v>90190.54</v>
      </c>
      <c r="J112" s="342">
        <v>80000</v>
      </c>
      <c r="K112" s="403">
        <v>44419.98</v>
      </c>
      <c r="L112" s="451">
        <f t="shared" si="7"/>
        <v>55.524974999999998</v>
      </c>
      <c r="M112" s="342">
        <v>80000</v>
      </c>
    </row>
    <row r="113" spans="1:16" x14ac:dyDescent="0.3">
      <c r="A113" s="34">
        <v>42432</v>
      </c>
      <c r="B113" s="31" t="s">
        <v>64</v>
      </c>
      <c r="C113" s="35"/>
      <c r="D113" s="35"/>
      <c r="E113" s="35"/>
      <c r="F113" s="35"/>
      <c r="G113" s="105"/>
      <c r="H113" s="212">
        <v>74000</v>
      </c>
      <c r="I113" s="233">
        <v>60939.33</v>
      </c>
      <c r="J113" s="324">
        <v>80000</v>
      </c>
      <c r="K113" s="402">
        <v>50939.49</v>
      </c>
      <c r="L113" s="451">
        <f t="shared" si="7"/>
        <v>63.674362499999994</v>
      </c>
      <c r="M113" s="324">
        <v>80000</v>
      </c>
      <c r="N113" s="299"/>
    </row>
    <row r="114" spans="1:16" x14ac:dyDescent="0.3">
      <c r="A114" s="10">
        <v>42441</v>
      </c>
      <c r="B114" s="182" t="s">
        <v>65</v>
      </c>
      <c r="C114" s="11"/>
      <c r="D114" s="11"/>
      <c r="E114" s="11"/>
      <c r="F114" s="11"/>
      <c r="G114" s="14"/>
      <c r="H114" s="87"/>
      <c r="I114" s="88"/>
      <c r="J114" s="326"/>
      <c r="K114" s="404"/>
      <c r="L114" s="451"/>
      <c r="M114" s="326"/>
    </row>
    <row r="115" spans="1:16" x14ac:dyDescent="0.3">
      <c r="A115" s="34">
        <v>424411</v>
      </c>
      <c r="B115" s="31" t="s">
        <v>65</v>
      </c>
      <c r="C115" s="35"/>
      <c r="D115" s="35"/>
      <c r="E115" s="35"/>
      <c r="F115" s="35"/>
      <c r="G115" s="35"/>
      <c r="H115" s="143">
        <v>6000</v>
      </c>
      <c r="I115" s="159">
        <v>7132.9</v>
      </c>
      <c r="J115" s="342">
        <v>15000</v>
      </c>
      <c r="K115" s="403">
        <v>6470.72</v>
      </c>
      <c r="L115" s="451">
        <f t="shared" si="7"/>
        <v>43.138133333333336</v>
      </c>
      <c r="M115" s="342">
        <v>15000</v>
      </c>
      <c r="N115" s="299"/>
    </row>
    <row r="116" spans="1:16" x14ac:dyDescent="0.3">
      <c r="A116" s="34">
        <v>424413</v>
      </c>
      <c r="B116" s="31" t="s">
        <v>66</v>
      </c>
      <c r="C116" s="35"/>
      <c r="D116" s="35"/>
      <c r="E116" s="35"/>
      <c r="F116" s="35"/>
      <c r="G116" s="105"/>
      <c r="H116" s="143">
        <v>5000</v>
      </c>
      <c r="I116" s="159"/>
      <c r="J116" s="342">
        <v>15000</v>
      </c>
      <c r="K116" s="403">
        <v>6544.89</v>
      </c>
      <c r="L116" s="451">
        <f t="shared" si="7"/>
        <v>43.632600000000004</v>
      </c>
      <c r="M116" s="342">
        <v>15000</v>
      </c>
      <c r="N116" s="299"/>
    </row>
    <row r="117" spans="1:16" ht="15.5" thickBot="1" x14ac:dyDescent="0.35">
      <c r="A117" s="194"/>
      <c r="B117" s="195" t="s">
        <v>67</v>
      </c>
      <c r="C117" s="195"/>
      <c r="D117" s="195"/>
      <c r="E117" s="195"/>
      <c r="F117" s="195"/>
      <c r="G117" s="195"/>
      <c r="H117" s="152">
        <f>SUM(H104+H111)</f>
        <v>269500</v>
      </c>
      <c r="I117" s="196">
        <f>SUM(I104+I111)</f>
        <v>214701.18</v>
      </c>
      <c r="J117" s="338">
        <f>J104+J111</f>
        <v>350000</v>
      </c>
      <c r="K117" s="405">
        <f>K104+K111</f>
        <v>188961.95</v>
      </c>
      <c r="L117" s="405">
        <f t="shared" si="7"/>
        <v>53.98912857142858</v>
      </c>
      <c r="M117" s="338">
        <f>M104+M111</f>
        <v>350000</v>
      </c>
      <c r="N117" s="188"/>
    </row>
    <row r="118" spans="1:16" ht="15.5" thickTop="1" x14ac:dyDescent="0.3">
      <c r="A118" s="197"/>
      <c r="B118" s="63"/>
      <c r="C118" s="2"/>
      <c r="D118" s="2"/>
      <c r="E118" s="2"/>
      <c r="F118" s="2"/>
      <c r="G118" s="63"/>
      <c r="I118" s="198"/>
      <c r="J118" s="199"/>
      <c r="K118" s="406"/>
      <c r="L118" s="457"/>
      <c r="M118" s="199"/>
      <c r="N118" s="287"/>
    </row>
    <row r="119" spans="1:16" ht="15.5" thickBot="1" x14ac:dyDescent="0.35">
      <c r="A119" s="200"/>
      <c r="B119" s="7"/>
      <c r="C119" s="7"/>
      <c r="D119" s="7"/>
      <c r="E119" s="7"/>
      <c r="F119" s="7"/>
      <c r="G119" s="7"/>
      <c r="H119" s="300"/>
      <c r="I119" s="201"/>
      <c r="J119" s="202"/>
      <c r="K119" s="407"/>
      <c r="L119" s="464"/>
      <c r="M119" s="202"/>
      <c r="N119" s="287"/>
      <c r="O119" s="301"/>
      <c r="P119" s="301"/>
    </row>
    <row r="120" spans="1:16" x14ac:dyDescent="0.3">
      <c r="A120" s="203">
        <v>425</v>
      </c>
      <c r="B120" s="62" t="s">
        <v>68</v>
      </c>
      <c r="C120" s="204"/>
      <c r="D120" s="205"/>
      <c r="E120" s="205"/>
      <c r="F120" s="205"/>
      <c r="G120" s="9"/>
      <c r="H120" s="206"/>
      <c r="I120" s="207"/>
      <c r="J120" s="344"/>
      <c r="K120" s="408"/>
      <c r="L120" s="465"/>
      <c r="M120" s="344"/>
    </row>
    <row r="121" spans="1:16" x14ac:dyDescent="0.3">
      <c r="A121" s="177">
        <v>4251</v>
      </c>
      <c r="B121" s="178" t="s">
        <v>69</v>
      </c>
      <c r="C121" s="32"/>
      <c r="D121" s="32"/>
      <c r="E121" s="32"/>
      <c r="F121" s="32"/>
      <c r="G121" s="158"/>
      <c r="H121" s="135">
        <f>SUM(H122:H126)</f>
        <v>156000</v>
      </c>
      <c r="I121" s="208">
        <f>SUM(I122:I126)</f>
        <v>136912.84</v>
      </c>
      <c r="J121" s="345">
        <f>SUM(J122:J126)</f>
        <v>260000</v>
      </c>
      <c r="K121" s="409">
        <f>SUM(K122:K126)</f>
        <v>161941.23000000001</v>
      </c>
      <c r="L121" s="454">
        <f t="shared" ref="L121:L126" si="8">K121/J121*100</f>
        <v>62.285088461538464</v>
      </c>
      <c r="M121" s="345">
        <f>SUM(M122:M126)</f>
        <v>260000</v>
      </c>
      <c r="N121" s="272"/>
    </row>
    <row r="122" spans="1:16" ht="14.25" customHeight="1" x14ac:dyDescent="0.3">
      <c r="A122" s="34">
        <v>425112</v>
      </c>
      <c r="B122" s="31" t="s">
        <v>70</v>
      </c>
      <c r="C122" s="35"/>
      <c r="D122" s="35"/>
      <c r="E122" s="4"/>
      <c r="F122" s="35"/>
      <c r="G122" s="35"/>
      <c r="H122" s="212">
        <v>45000</v>
      </c>
      <c r="I122" s="233">
        <v>39093.79</v>
      </c>
      <c r="J122" s="324">
        <v>55000</v>
      </c>
      <c r="K122" s="402">
        <v>31656.38</v>
      </c>
      <c r="L122" s="451">
        <f t="shared" si="8"/>
        <v>57.557054545454548</v>
      </c>
      <c r="M122" s="324">
        <v>55000</v>
      </c>
    </row>
    <row r="123" spans="1:16" ht="15" customHeight="1" x14ac:dyDescent="0.3">
      <c r="A123" s="41">
        <v>425111</v>
      </c>
      <c r="B123" s="31" t="s">
        <v>150</v>
      </c>
      <c r="C123" s="35"/>
      <c r="D123" s="35"/>
      <c r="E123" s="35"/>
      <c r="F123" s="35"/>
      <c r="G123" s="105"/>
      <c r="H123" s="143">
        <v>35000</v>
      </c>
      <c r="I123" s="159">
        <v>32928.26</v>
      </c>
      <c r="J123" s="325">
        <v>55000</v>
      </c>
      <c r="K123" s="403">
        <v>34180.300000000003</v>
      </c>
      <c r="L123" s="451">
        <f t="shared" si="8"/>
        <v>62.146000000000001</v>
      </c>
      <c r="M123" s="325">
        <v>55000</v>
      </c>
      <c r="N123" s="299"/>
    </row>
    <row r="124" spans="1:16" x14ac:dyDescent="0.3">
      <c r="A124" s="38">
        <v>425131</v>
      </c>
      <c r="B124" s="31" t="s">
        <v>71</v>
      </c>
      <c r="C124" s="35"/>
      <c r="D124" s="35"/>
      <c r="E124" s="35"/>
      <c r="F124" s="35"/>
      <c r="G124" s="35"/>
      <c r="H124" s="212">
        <v>65000</v>
      </c>
      <c r="I124" s="233">
        <v>55851.14</v>
      </c>
      <c r="J124" s="324">
        <v>120000</v>
      </c>
      <c r="K124" s="402">
        <v>83041.55</v>
      </c>
      <c r="L124" s="451">
        <f t="shared" si="8"/>
        <v>69.201291666666663</v>
      </c>
      <c r="M124" s="324">
        <v>120000</v>
      </c>
    </row>
    <row r="125" spans="1:16" x14ac:dyDescent="0.3">
      <c r="A125" s="34">
        <v>425141</v>
      </c>
      <c r="B125" s="31" t="s">
        <v>72</v>
      </c>
      <c r="C125" s="35"/>
      <c r="D125" s="35"/>
      <c r="E125" s="35"/>
      <c r="F125" s="35"/>
      <c r="G125" s="35"/>
      <c r="H125" s="143">
        <v>1000</v>
      </c>
      <c r="I125" s="159">
        <v>156.4</v>
      </c>
      <c r="J125" s="342">
        <v>15000</v>
      </c>
      <c r="K125" s="403">
        <v>7510</v>
      </c>
      <c r="L125" s="451">
        <f t="shared" si="8"/>
        <v>50.06666666666667</v>
      </c>
      <c r="M125" s="342">
        <v>15000</v>
      </c>
      <c r="N125" s="299"/>
    </row>
    <row r="126" spans="1:16" x14ac:dyDescent="0.3">
      <c r="A126" s="34">
        <v>425142</v>
      </c>
      <c r="B126" s="31" t="s">
        <v>73</v>
      </c>
      <c r="C126" s="35"/>
      <c r="D126" s="35"/>
      <c r="E126" s="35"/>
      <c r="F126" s="35"/>
      <c r="G126" s="35"/>
      <c r="H126" s="212">
        <v>10000</v>
      </c>
      <c r="I126" s="233">
        <v>8883.25</v>
      </c>
      <c r="J126" s="324">
        <v>15000</v>
      </c>
      <c r="K126" s="402">
        <v>5553</v>
      </c>
      <c r="L126" s="451">
        <f t="shared" si="8"/>
        <v>37.019999999999996</v>
      </c>
      <c r="M126" s="324">
        <v>15000</v>
      </c>
    </row>
    <row r="127" spans="1:16" x14ac:dyDescent="0.3">
      <c r="A127" s="209"/>
      <c r="B127" s="4"/>
      <c r="C127" s="4"/>
      <c r="D127" s="4"/>
      <c r="E127" s="4"/>
      <c r="F127" s="4"/>
      <c r="G127" s="4"/>
      <c r="H127" s="210"/>
      <c r="I127" s="71"/>
      <c r="J127" s="323"/>
      <c r="K127" s="410"/>
      <c r="L127" s="402"/>
      <c r="M127" s="323"/>
    </row>
    <row r="128" spans="1:16" ht="15" customHeight="1" x14ac:dyDescent="0.3">
      <c r="A128" s="10">
        <v>4252</v>
      </c>
      <c r="B128" s="182" t="s">
        <v>74</v>
      </c>
      <c r="C128" s="11"/>
      <c r="D128" s="11"/>
      <c r="E128" s="11"/>
      <c r="F128" s="11"/>
      <c r="G128" s="14"/>
      <c r="H128" s="135">
        <f>SUM(H129:H132)</f>
        <v>171000</v>
      </c>
      <c r="I128" s="208">
        <f>SUM(I129:I132)</f>
        <v>142253.69</v>
      </c>
      <c r="J128" s="345">
        <f>SUM(J129:J132)</f>
        <v>206000</v>
      </c>
      <c r="K128" s="409">
        <f>SUM(K129:K132)</f>
        <v>100658.81</v>
      </c>
      <c r="L128" s="454">
        <f t="shared" ref="L128:L132" si="9">K128/J128*100</f>
        <v>48.863500000000002</v>
      </c>
      <c r="M128" s="345">
        <f>SUM(M129:M132)</f>
        <v>206000</v>
      </c>
      <c r="N128" s="298"/>
    </row>
    <row r="129" spans="1:14" x14ac:dyDescent="0.3">
      <c r="A129" s="34">
        <v>425221</v>
      </c>
      <c r="B129" s="31" t="s">
        <v>75</v>
      </c>
      <c r="C129" s="35"/>
      <c r="D129" s="35"/>
      <c r="E129" s="35"/>
      <c r="F129" s="35"/>
      <c r="G129" s="105"/>
      <c r="H129" s="212">
        <v>130000</v>
      </c>
      <c r="I129" s="233">
        <v>111327.25</v>
      </c>
      <c r="J129" s="324">
        <v>130000</v>
      </c>
      <c r="K129" s="402">
        <v>66324.13</v>
      </c>
      <c r="L129" s="451">
        <f t="shared" si="9"/>
        <v>51.01856153846154</v>
      </c>
      <c r="M129" s="324">
        <v>130000</v>
      </c>
    </row>
    <row r="130" spans="1:14" x14ac:dyDescent="0.3">
      <c r="A130" s="34">
        <v>425222</v>
      </c>
      <c r="B130" s="31" t="s">
        <v>76</v>
      </c>
      <c r="C130" s="35"/>
      <c r="D130" s="35"/>
      <c r="E130" s="35"/>
      <c r="F130" s="35"/>
      <c r="G130" s="105"/>
      <c r="H130" s="212">
        <v>30000</v>
      </c>
      <c r="I130" s="233">
        <v>23286.07</v>
      </c>
      <c r="J130" s="324">
        <v>35000</v>
      </c>
      <c r="K130" s="402">
        <v>17407.18</v>
      </c>
      <c r="L130" s="451">
        <f t="shared" si="9"/>
        <v>49.7348</v>
      </c>
      <c r="M130" s="324">
        <v>35000</v>
      </c>
      <c r="N130" s="299"/>
    </row>
    <row r="131" spans="1:14" x14ac:dyDescent="0.3">
      <c r="A131" s="34">
        <v>425223</v>
      </c>
      <c r="B131" s="31" t="s">
        <v>77</v>
      </c>
      <c r="C131" s="35"/>
      <c r="D131" s="35"/>
      <c r="E131" s="35"/>
      <c r="F131" s="35"/>
      <c r="G131" s="4"/>
      <c r="H131" s="212">
        <v>1000</v>
      </c>
      <c r="I131" s="233">
        <v>372.5</v>
      </c>
      <c r="J131" s="324">
        <v>1000</v>
      </c>
      <c r="K131" s="402">
        <v>250</v>
      </c>
      <c r="L131" s="451">
        <f t="shared" si="9"/>
        <v>25</v>
      </c>
      <c r="M131" s="324">
        <v>1000</v>
      </c>
    </row>
    <row r="132" spans="1:14" x14ac:dyDescent="0.3">
      <c r="A132" s="34">
        <v>42529</v>
      </c>
      <c r="B132" s="31" t="s">
        <v>78</v>
      </c>
      <c r="C132" s="35"/>
      <c r="D132" s="35"/>
      <c r="E132" s="35"/>
      <c r="F132" s="35"/>
      <c r="G132" s="105"/>
      <c r="H132" s="212">
        <v>10000</v>
      </c>
      <c r="I132" s="233">
        <v>7267.87</v>
      </c>
      <c r="J132" s="324">
        <v>40000</v>
      </c>
      <c r="K132" s="402">
        <v>16677.5</v>
      </c>
      <c r="L132" s="451">
        <f t="shared" si="9"/>
        <v>41.693750000000001</v>
      </c>
      <c r="M132" s="324">
        <v>40000</v>
      </c>
      <c r="N132" s="299"/>
    </row>
    <row r="133" spans="1:14" x14ac:dyDescent="0.3">
      <c r="A133" s="18"/>
      <c r="B133" s="2"/>
      <c r="C133" s="2"/>
      <c r="D133" s="2"/>
      <c r="E133" s="2"/>
      <c r="F133" s="2"/>
      <c r="G133" s="2"/>
      <c r="H133" s="87"/>
      <c r="I133" s="88"/>
      <c r="J133" s="326"/>
      <c r="K133" s="404"/>
      <c r="L133" s="402"/>
      <c r="M133" s="326"/>
    </row>
    <row r="134" spans="1:14" x14ac:dyDescent="0.3">
      <c r="A134" s="10">
        <v>4253</v>
      </c>
      <c r="B134" s="182" t="s">
        <v>79</v>
      </c>
      <c r="C134" s="35"/>
      <c r="D134" s="35"/>
      <c r="E134" s="35"/>
      <c r="F134" s="35"/>
      <c r="G134" s="105"/>
      <c r="H134" s="174">
        <v>0</v>
      </c>
      <c r="I134" s="160">
        <v>0</v>
      </c>
      <c r="J134" s="345">
        <f>SUM(J135:J139)</f>
        <v>155000</v>
      </c>
      <c r="K134" s="345">
        <f>SUM(K135:K139)</f>
        <v>73556.25</v>
      </c>
      <c r="L134" s="454">
        <f t="shared" ref="L134:L136" si="10">K134/J134*100</f>
        <v>47.45564516129032</v>
      </c>
      <c r="M134" s="345">
        <f>SUM(M135:M139)</f>
        <v>155000</v>
      </c>
      <c r="N134" s="299"/>
    </row>
    <row r="135" spans="1:14" x14ac:dyDescent="0.3">
      <c r="A135" s="34">
        <v>42531</v>
      </c>
      <c r="B135" s="31" t="s">
        <v>80</v>
      </c>
      <c r="C135" s="35"/>
      <c r="D135" s="35"/>
      <c r="E135" s="35"/>
      <c r="F135" s="35"/>
      <c r="G135" s="105"/>
      <c r="H135" s="210"/>
      <c r="I135" s="211"/>
      <c r="J135" s="346"/>
      <c r="K135" s="411"/>
      <c r="L135" s="402"/>
      <c r="M135" s="346"/>
    </row>
    <row r="136" spans="1:14" x14ac:dyDescent="0.3">
      <c r="A136" s="34">
        <v>42532</v>
      </c>
      <c r="B136" s="31" t="s">
        <v>81</v>
      </c>
      <c r="C136" s="35"/>
      <c r="D136" s="35"/>
      <c r="E136" s="35"/>
      <c r="F136" s="35"/>
      <c r="G136" s="105"/>
      <c r="H136" s="210"/>
      <c r="I136" s="211"/>
      <c r="J136" s="346">
        <v>15000</v>
      </c>
      <c r="K136" s="412"/>
      <c r="L136" s="451">
        <f t="shared" si="10"/>
        <v>0</v>
      </c>
      <c r="M136" s="346">
        <v>15000</v>
      </c>
    </row>
    <row r="137" spans="1:14" x14ac:dyDescent="0.3">
      <c r="A137" s="34">
        <v>42533</v>
      </c>
      <c r="B137" s="31" t="s">
        <v>82</v>
      </c>
      <c r="C137" s="35"/>
      <c r="D137" s="35"/>
      <c r="E137" s="35"/>
      <c r="F137" s="35"/>
      <c r="G137" s="105"/>
      <c r="H137" s="210"/>
      <c r="I137" s="211"/>
      <c r="J137" s="346"/>
      <c r="K137" s="411"/>
      <c r="L137" s="402"/>
      <c r="M137" s="346"/>
    </row>
    <row r="138" spans="1:14" x14ac:dyDescent="0.3">
      <c r="A138" s="34">
        <v>42534</v>
      </c>
      <c r="B138" s="31" t="s">
        <v>83</v>
      </c>
      <c r="C138" s="35"/>
      <c r="D138" s="35"/>
      <c r="E138" s="35"/>
      <c r="F138" s="35"/>
      <c r="G138" s="105"/>
      <c r="H138" s="210"/>
      <c r="I138" s="211"/>
      <c r="J138" s="346">
        <v>40000</v>
      </c>
      <c r="K138" s="411">
        <v>27056.25</v>
      </c>
      <c r="L138" s="451">
        <f t="shared" ref="L138:L139" si="11">K138/J138*100</f>
        <v>67.640625</v>
      </c>
      <c r="M138" s="346">
        <v>40000</v>
      </c>
    </row>
    <row r="139" spans="1:14" x14ac:dyDescent="0.3">
      <c r="A139" s="34">
        <v>42539</v>
      </c>
      <c r="B139" s="31" t="s">
        <v>84</v>
      </c>
      <c r="C139" s="35"/>
      <c r="D139" s="35"/>
      <c r="E139" s="35"/>
      <c r="F139" s="35"/>
      <c r="G139" s="105"/>
      <c r="H139" s="210"/>
      <c r="I139" s="211"/>
      <c r="J139" s="346">
        <v>100000</v>
      </c>
      <c r="K139" s="411">
        <v>46500</v>
      </c>
      <c r="L139" s="451">
        <f t="shared" si="11"/>
        <v>46.5</v>
      </c>
      <c r="M139" s="346">
        <v>100000</v>
      </c>
    </row>
    <row r="140" spans="1:14" x14ac:dyDescent="0.3">
      <c r="A140" s="15"/>
      <c r="B140" s="16"/>
      <c r="C140" s="16"/>
      <c r="D140" s="16"/>
      <c r="E140" s="16"/>
      <c r="F140" s="16"/>
      <c r="G140" s="16"/>
      <c r="H140" s="55"/>
      <c r="I140" s="132"/>
      <c r="J140" s="347"/>
      <c r="K140" s="413"/>
      <c r="L140" s="402"/>
      <c r="M140" s="347"/>
    </row>
    <row r="141" spans="1:14" x14ac:dyDescent="0.3">
      <c r="A141" s="10">
        <v>4254</v>
      </c>
      <c r="B141" s="182" t="s">
        <v>85</v>
      </c>
      <c r="C141" s="35"/>
      <c r="D141" s="35"/>
      <c r="E141" s="35"/>
      <c r="F141" s="35"/>
      <c r="G141" s="105"/>
      <c r="H141" s="174">
        <f>SUM(H142:H148)</f>
        <v>274000</v>
      </c>
      <c r="I141" s="160">
        <f>SUM(I142:I148)</f>
        <v>240436.36</v>
      </c>
      <c r="J141" s="341">
        <f>SUM(J142:J148)</f>
        <v>250000</v>
      </c>
      <c r="K141" s="401">
        <f>SUM(K142:K148)</f>
        <v>144903.9</v>
      </c>
      <c r="L141" s="454">
        <f t="shared" ref="L141:L142" si="12">K141/J141*100</f>
        <v>57.961559999999999</v>
      </c>
      <c r="M141" s="341">
        <f>SUM(M142:M148)</f>
        <v>250000</v>
      </c>
      <c r="N141" s="298"/>
    </row>
    <row r="142" spans="1:14" x14ac:dyDescent="0.3">
      <c r="A142" s="34">
        <v>42542</v>
      </c>
      <c r="B142" s="31" t="s">
        <v>86</v>
      </c>
      <c r="C142" s="35"/>
      <c r="D142" s="35"/>
      <c r="E142" s="35"/>
      <c r="F142" s="35"/>
      <c r="G142" s="105"/>
      <c r="H142" s="143">
        <v>7000</v>
      </c>
      <c r="I142" s="159">
        <v>5678.79</v>
      </c>
      <c r="J142" s="342">
        <v>15000</v>
      </c>
      <c r="K142" s="383">
        <v>10365.200000000001</v>
      </c>
      <c r="L142" s="451">
        <f t="shared" si="12"/>
        <v>69.101333333333343</v>
      </c>
      <c r="M142" s="342">
        <v>15000</v>
      </c>
      <c r="N142" s="299"/>
    </row>
    <row r="143" spans="1:14" x14ac:dyDescent="0.3">
      <c r="A143" s="34">
        <v>42543</v>
      </c>
      <c r="B143" s="31" t="s">
        <v>87</v>
      </c>
      <c r="C143" s="35"/>
      <c r="D143" s="35"/>
      <c r="E143" s="35"/>
      <c r="F143" s="35"/>
      <c r="G143" s="105"/>
      <c r="H143" s="143"/>
      <c r="I143" s="159"/>
      <c r="J143" s="342">
        <v>3000</v>
      </c>
      <c r="K143" s="383"/>
      <c r="L143" s="451"/>
      <c r="M143" s="342">
        <v>3000</v>
      </c>
    </row>
    <row r="144" spans="1:14" x14ac:dyDescent="0.3">
      <c r="A144" s="34">
        <v>42544</v>
      </c>
      <c r="B144" s="31" t="s">
        <v>88</v>
      </c>
      <c r="C144" s="35"/>
      <c r="D144" s="35"/>
      <c r="E144" s="35"/>
      <c r="F144" s="35"/>
      <c r="G144" s="105"/>
      <c r="H144" s="143"/>
      <c r="I144" s="159"/>
      <c r="J144" s="342"/>
      <c r="K144" s="383"/>
      <c r="L144" s="451"/>
      <c r="M144" s="342"/>
    </row>
    <row r="145" spans="1:14" x14ac:dyDescent="0.3">
      <c r="A145" s="34">
        <v>42545</v>
      </c>
      <c r="B145" s="31" t="s">
        <v>89</v>
      </c>
      <c r="C145" s="35"/>
      <c r="D145" s="35"/>
      <c r="E145" s="35"/>
      <c r="F145" s="35"/>
      <c r="G145" s="105"/>
      <c r="H145" s="212">
        <v>105000</v>
      </c>
      <c r="I145" s="233">
        <v>95243.26</v>
      </c>
      <c r="J145" s="324">
        <v>90000</v>
      </c>
      <c r="K145" s="414">
        <v>52500</v>
      </c>
      <c r="L145" s="451">
        <f t="shared" ref="L145" si="13">K145/J145*100</f>
        <v>58.333333333333336</v>
      </c>
      <c r="M145" s="324">
        <v>90000</v>
      </c>
    </row>
    <row r="146" spans="1:14" x14ac:dyDescent="0.3">
      <c r="A146" s="34">
        <v>42546</v>
      </c>
      <c r="B146" s="31" t="s">
        <v>90</v>
      </c>
      <c r="C146" s="35"/>
      <c r="D146" s="35"/>
      <c r="E146" s="35"/>
      <c r="F146" s="35"/>
      <c r="G146" s="105"/>
      <c r="H146" s="143"/>
      <c r="I146" s="159"/>
      <c r="J146" s="342"/>
      <c r="K146" s="383"/>
      <c r="L146" s="451"/>
      <c r="M146" s="342"/>
    </row>
    <row r="147" spans="1:14" ht="15" customHeight="1" x14ac:dyDescent="0.3">
      <c r="A147" s="34">
        <v>42547</v>
      </c>
      <c r="B147" s="31" t="s">
        <v>91</v>
      </c>
      <c r="C147" s="35"/>
      <c r="D147" s="35"/>
      <c r="E147" s="35"/>
      <c r="F147" s="35"/>
      <c r="G147" s="105"/>
      <c r="H147" s="212">
        <v>2000</v>
      </c>
      <c r="I147" s="233">
        <v>1760</v>
      </c>
      <c r="J147" s="324">
        <v>2000</v>
      </c>
      <c r="K147" s="414">
        <v>1280</v>
      </c>
      <c r="L147" s="451">
        <f t="shared" ref="L147" si="14">K147/J147*100</f>
        <v>64</v>
      </c>
      <c r="M147" s="324">
        <v>2000</v>
      </c>
    </row>
    <row r="148" spans="1:14" x14ac:dyDescent="0.3">
      <c r="A148" s="34">
        <v>425491</v>
      </c>
      <c r="B148" s="31" t="s">
        <v>92</v>
      </c>
      <c r="C148" s="35"/>
      <c r="D148" s="35"/>
      <c r="E148" s="35"/>
      <c r="F148" s="35"/>
      <c r="G148" s="35"/>
      <c r="H148" s="212">
        <v>160000</v>
      </c>
      <c r="I148" s="233">
        <v>137754.31</v>
      </c>
      <c r="J148" s="324">
        <v>140000</v>
      </c>
      <c r="K148" s="414">
        <v>80758.7</v>
      </c>
      <c r="L148" s="451">
        <f t="shared" ref="L148" si="15">K148/J148*100</f>
        <v>57.684785714285717</v>
      </c>
      <c r="M148" s="324">
        <v>140000</v>
      </c>
    </row>
    <row r="149" spans="1:14" ht="15.5" thickBot="1" x14ac:dyDescent="0.35">
      <c r="A149" s="44"/>
      <c r="B149" s="8"/>
      <c r="C149" s="8"/>
      <c r="D149" s="8"/>
      <c r="E149" s="8"/>
      <c r="F149" s="8"/>
      <c r="G149" s="8"/>
      <c r="H149" s="172"/>
      <c r="I149" s="302"/>
      <c r="J149" s="303"/>
      <c r="K149" s="415"/>
      <c r="L149" s="415"/>
      <c r="M149" s="303"/>
    </row>
    <row r="150" spans="1:14" ht="25.15" customHeight="1" thickTop="1" thickBot="1" x14ac:dyDescent="0.35">
      <c r="A150" s="307" t="s">
        <v>0</v>
      </c>
      <c r="B150" s="308"/>
      <c r="C150" s="308"/>
      <c r="D150" s="308" t="s">
        <v>1</v>
      </c>
      <c r="E150" s="308"/>
      <c r="F150" s="308"/>
      <c r="G150" s="309"/>
      <c r="H150" s="230" t="s">
        <v>159</v>
      </c>
      <c r="I150" s="231" t="s">
        <v>158</v>
      </c>
      <c r="J150" s="310" t="s">
        <v>183</v>
      </c>
      <c r="K150" s="416" t="s">
        <v>160</v>
      </c>
      <c r="L150" s="466" t="s">
        <v>161</v>
      </c>
      <c r="M150" s="310" t="s">
        <v>199</v>
      </c>
      <c r="N150" s="286"/>
    </row>
    <row r="151" spans="1:14" ht="15.5" thickTop="1" x14ac:dyDescent="0.3">
      <c r="A151" s="10">
        <v>4255</v>
      </c>
      <c r="B151" s="182" t="s">
        <v>93</v>
      </c>
      <c r="C151" s="35"/>
      <c r="D151" s="35"/>
      <c r="E151" s="35"/>
      <c r="F151" s="35"/>
      <c r="G151" s="105"/>
      <c r="H151" s="174">
        <f>SUM(H152)</f>
        <v>4000</v>
      </c>
      <c r="I151" s="160">
        <f>SUM(I152)</f>
        <v>3412.5</v>
      </c>
      <c r="J151" s="341">
        <f>SUM(J152)</f>
        <v>10000</v>
      </c>
      <c r="K151" s="401">
        <f>SUM(K152)</f>
        <v>6550</v>
      </c>
      <c r="L151" s="454">
        <f t="shared" ref="L151:L152" si="16">K151/J151*100</f>
        <v>65.5</v>
      </c>
      <c r="M151" s="341">
        <f>SUM(M152)</f>
        <v>10000</v>
      </c>
      <c r="N151" s="298"/>
    </row>
    <row r="152" spans="1:14" x14ac:dyDescent="0.3">
      <c r="A152" s="34">
        <v>42559</v>
      </c>
      <c r="B152" s="31" t="s">
        <v>94</v>
      </c>
      <c r="C152" s="35"/>
      <c r="D152" s="35"/>
      <c r="E152" s="35"/>
      <c r="F152" s="35"/>
      <c r="G152" s="105"/>
      <c r="H152" s="143">
        <v>4000</v>
      </c>
      <c r="I152" s="159">
        <v>3412.5</v>
      </c>
      <c r="J152" s="336">
        <v>10000</v>
      </c>
      <c r="K152" s="383">
        <v>6550</v>
      </c>
      <c r="L152" s="451">
        <f t="shared" si="16"/>
        <v>65.5</v>
      </c>
      <c r="M152" s="336">
        <v>10000</v>
      </c>
      <c r="N152" s="299"/>
    </row>
    <row r="153" spans="1:14" x14ac:dyDescent="0.3">
      <c r="A153" s="18"/>
      <c r="B153" s="2"/>
      <c r="C153" s="2"/>
      <c r="D153" s="2"/>
      <c r="E153" s="2"/>
      <c r="F153" s="2"/>
      <c r="G153" s="2"/>
      <c r="H153" s="87"/>
      <c r="I153" s="88"/>
      <c r="J153" s="326"/>
      <c r="K153" s="417"/>
      <c r="L153" s="451"/>
      <c r="M153" s="326"/>
    </row>
    <row r="154" spans="1:14" x14ac:dyDescent="0.3">
      <c r="A154" s="10">
        <v>4257</v>
      </c>
      <c r="B154" s="182" t="s">
        <v>95</v>
      </c>
      <c r="C154" s="35"/>
      <c r="D154" s="35"/>
      <c r="E154" s="35"/>
      <c r="F154" s="35"/>
      <c r="G154" s="105"/>
      <c r="H154" s="174">
        <f>SUM(H156:H167)</f>
        <v>737628.13</v>
      </c>
      <c r="I154" s="160">
        <f>SUM(I156:I167)</f>
        <v>655154.16</v>
      </c>
      <c r="J154" s="341">
        <f>SUM(J156:J167)</f>
        <v>545000</v>
      </c>
      <c r="K154" s="401">
        <f>SUM(K156:K167)</f>
        <v>299007.65000000002</v>
      </c>
      <c r="L154" s="454">
        <f t="shared" ref="L154" si="17">K154/J154*100</f>
        <v>54.863788990825689</v>
      </c>
      <c r="M154" s="341">
        <f>SUM(M156:M167)</f>
        <v>543750</v>
      </c>
      <c r="N154" s="298"/>
    </row>
    <row r="155" spans="1:14" x14ac:dyDescent="0.3">
      <c r="A155" s="142"/>
      <c r="B155" s="31"/>
      <c r="C155" s="35"/>
      <c r="D155" s="35"/>
      <c r="E155" s="35"/>
      <c r="F155" s="35"/>
      <c r="G155" s="105"/>
      <c r="H155" s="174"/>
      <c r="I155" s="160"/>
      <c r="J155" s="341"/>
      <c r="K155" s="418"/>
      <c r="L155" s="451"/>
      <c r="M155" s="341"/>
    </row>
    <row r="156" spans="1:14" x14ac:dyDescent="0.3">
      <c r="A156" s="142">
        <v>425713</v>
      </c>
      <c r="B156" s="31" t="s">
        <v>176</v>
      </c>
      <c r="C156" s="35"/>
      <c r="D156" s="35"/>
      <c r="E156" s="35"/>
      <c r="F156" s="35"/>
      <c r="G156" s="105"/>
      <c r="H156" s="143">
        <v>100000</v>
      </c>
      <c r="I156" s="159">
        <v>97036.03</v>
      </c>
      <c r="J156" s="342">
        <v>80000</v>
      </c>
      <c r="K156" s="383">
        <v>47975.97</v>
      </c>
      <c r="L156" s="451">
        <f t="shared" ref="L156:L167" si="18">K156/J156*100</f>
        <v>59.969962500000008</v>
      </c>
      <c r="M156" s="342">
        <v>80000</v>
      </c>
      <c r="N156" s="214"/>
    </row>
    <row r="157" spans="1:14" x14ac:dyDescent="0.3">
      <c r="A157" s="142">
        <v>425731</v>
      </c>
      <c r="B157" s="31" t="s">
        <v>96</v>
      </c>
      <c r="C157" s="35"/>
      <c r="D157" s="35"/>
      <c r="E157" s="35"/>
      <c r="F157" s="35"/>
      <c r="G157" s="35"/>
      <c r="H157" s="143">
        <v>227500</v>
      </c>
      <c r="I157" s="159">
        <v>210000</v>
      </c>
      <c r="J157" s="336">
        <v>110000</v>
      </c>
      <c r="K157" s="383">
        <v>66331.179999999993</v>
      </c>
      <c r="L157" s="451">
        <f t="shared" si="18"/>
        <v>60.301072727272718</v>
      </c>
      <c r="M157" s="336">
        <v>110000</v>
      </c>
    </row>
    <row r="158" spans="1:14" x14ac:dyDescent="0.3">
      <c r="A158" s="142">
        <v>425732</v>
      </c>
      <c r="B158" s="31" t="s">
        <v>97</v>
      </c>
      <c r="C158" s="35"/>
      <c r="D158" s="35"/>
      <c r="E158" s="35"/>
      <c r="F158" s="35"/>
      <c r="G158" s="35"/>
      <c r="H158" s="143">
        <v>7000</v>
      </c>
      <c r="I158" s="159">
        <v>6235</v>
      </c>
      <c r="J158" s="342">
        <v>15000</v>
      </c>
      <c r="K158" s="383">
        <v>8825</v>
      </c>
      <c r="L158" s="451">
        <f t="shared" si="18"/>
        <v>58.833333333333336</v>
      </c>
      <c r="M158" s="342">
        <v>15000</v>
      </c>
      <c r="N158" s="181"/>
    </row>
    <row r="159" spans="1:14" x14ac:dyDescent="0.3">
      <c r="A159" s="34">
        <v>42574</v>
      </c>
      <c r="B159" s="31" t="s">
        <v>194</v>
      </c>
      <c r="C159" s="35"/>
      <c r="D159" s="35"/>
      <c r="E159" s="35"/>
      <c r="F159" s="35"/>
      <c r="G159" s="105"/>
      <c r="H159" s="143">
        <v>90000</v>
      </c>
      <c r="I159" s="159">
        <v>81000</v>
      </c>
      <c r="J159" s="342">
        <v>90000</v>
      </c>
      <c r="K159" s="383">
        <v>27750</v>
      </c>
      <c r="L159" s="451">
        <f t="shared" si="18"/>
        <v>30.833333333333336</v>
      </c>
      <c r="M159" s="342">
        <v>90000</v>
      </c>
    </row>
    <row r="160" spans="1:14" x14ac:dyDescent="0.3">
      <c r="A160" s="142">
        <v>42575</v>
      </c>
      <c r="B160" s="31" t="s">
        <v>191</v>
      </c>
      <c r="C160" s="35"/>
      <c r="D160" s="35"/>
      <c r="E160" s="35"/>
      <c r="F160" s="35"/>
      <c r="G160" s="4"/>
      <c r="H160" s="143"/>
      <c r="I160" s="159"/>
      <c r="J160" s="342">
        <v>25000</v>
      </c>
      <c r="K160" s="383">
        <v>23750</v>
      </c>
      <c r="L160" s="451">
        <f t="shared" si="18"/>
        <v>95</v>
      </c>
      <c r="M160" s="544">
        <v>23750</v>
      </c>
    </row>
    <row r="161" spans="1:14" ht="13.5" customHeight="1" x14ac:dyDescent="0.3">
      <c r="A161" s="142"/>
      <c r="B161" s="31"/>
      <c r="C161" s="35"/>
      <c r="D161" s="35"/>
      <c r="E161" s="35"/>
      <c r="F161" s="35"/>
      <c r="G161" s="4"/>
      <c r="H161" s="143"/>
      <c r="I161" s="159"/>
      <c r="J161" s="342"/>
      <c r="K161" s="383"/>
      <c r="L161" s="451"/>
      <c r="M161" s="342"/>
      <c r="N161" s="181"/>
    </row>
    <row r="162" spans="1:14" x14ac:dyDescent="0.3">
      <c r="A162" s="142">
        <v>425772</v>
      </c>
      <c r="B162" s="31" t="s">
        <v>98</v>
      </c>
      <c r="C162" s="35"/>
      <c r="D162" s="35"/>
      <c r="E162" s="35"/>
      <c r="F162" s="35"/>
      <c r="G162" s="35"/>
      <c r="H162" s="143">
        <v>3525</v>
      </c>
      <c r="I162" s="159">
        <v>6462.5</v>
      </c>
      <c r="J162" s="342">
        <v>10000</v>
      </c>
      <c r="K162" s="383">
        <v>1180</v>
      </c>
      <c r="L162" s="451">
        <f t="shared" si="18"/>
        <v>11.799999999999999</v>
      </c>
      <c r="M162" s="342">
        <v>10000</v>
      </c>
      <c r="N162" s="299"/>
    </row>
    <row r="163" spans="1:14" x14ac:dyDescent="0.3">
      <c r="A163" s="142"/>
      <c r="B163" s="31"/>
      <c r="C163" s="35"/>
      <c r="D163" s="35"/>
      <c r="E163" s="35"/>
      <c r="F163" s="35"/>
      <c r="G163" s="35"/>
      <c r="H163" s="143">
        <v>0</v>
      </c>
      <c r="I163" s="159">
        <v>0</v>
      </c>
      <c r="J163" s="342"/>
      <c r="K163" s="383"/>
      <c r="L163" s="451"/>
      <c r="M163" s="342"/>
      <c r="N163" s="299"/>
    </row>
    <row r="164" spans="1:14" x14ac:dyDescent="0.3">
      <c r="A164" s="142">
        <v>425793</v>
      </c>
      <c r="B164" s="31" t="s">
        <v>99</v>
      </c>
      <c r="C164" s="35"/>
      <c r="D164" s="35"/>
      <c r="E164" s="35"/>
      <c r="F164" s="35"/>
      <c r="G164" s="35"/>
      <c r="H164" s="143">
        <v>75000</v>
      </c>
      <c r="I164" s="159">
        <v>68750</v>
      </c>
      <c r="J164" s="342">
        <v>105000</v>
      </c>
      <c r="K164" s="383">
        <v>61250</v>
      </c>
      <c r="L164" s="451">
        <f t="shared" si="18"/>
        <v>58.333333333333336</v>
      </c>
      <c r="M164" s="342">
        <v>105000</v>
      </c>
      <c r="N164" s="214"/>
    </row>
    <row r="165" spans="1:14" x14ac:dyDescent="0.3">
      <c r="A165" s="142">
        <v>425794</v>
      </c>
      <c r="B165" s="31" t="s">
        <v>100</v>
      </c>
      <c r="C165" s="35"/>
      <c r="D165" s="35"/>
      <c r="E165" s="35"/>
      <c r="F165" s="35"/>
      <c r="G165" s="35"/>
      <c r="H165" s="143">
        <v>20000</v>
      </c>
      <c r="I165" s="159">
        <v>13567.5</v>
      </c>
      <c r="J165" s="342">
        <v>10000</v>
      </c>
      <c r="K165" s="383">
        <v>5100</v>
      </c>
      <c r="L165" s="451">
        <f t="shared" si="18"/>
        <v>51</v>
      </c>
      <c r="M165" s="342">
        <v>10000</v>
      </c>
      <c r="N165" s="214"/>
    </row>
    <row r="166" spans="1:14" x14ac:dyDescent="0.3">
      <c r="A166" s="142">
        <v>42579</v>
      </c>
      <c r="B166" s="31" t="s">
        <v>101</v>
      </c>
      <c r="C166" s="35"/>
      <c r="D166" s="35"/>
      <c r="E166" s="35"/>
      <c r="F166" s="35"/>
      <c r="G166" s="105"/>
      <c r="H166" s="215">
        <v>100000</v>
      </c>
      <c r="I166" s="216">
        <v>57500</v>
      </c>
      <c r="J166" s="342">
        <v>70000</v>
      </c>
      <c r="K166" s="383">
        <v>47470.5</v>
      </c>
      <c r="L166" s="451">
        <f t="shared" si="18"/>
        <v>67.814999999999998</v>
      </c>
      <c r="M166" s="342">
        <v>70000</v>
      </c>
      <c r="N166" s="181"/>
    </row>
    <row r="167" spans="1:14" x14ac:dyDescent="0.3">
      <c r="A167" s="38">
        <v>425796</v>
      </c>
      <c r="B167" s="31" t="s">
        <v>166</v>
      </c>
      <c r="C167" s="11"/>
      <c r="D167" s="11"/>
      <c r="E167" s="11"/>
      <c r="F167" s="11"/>
      <c r="G167" s="11"/>
      <c r="H167" s="210">
        <v>114603.13</v>
      </c>
      <c r="I167" s="211">
        <v>114603.13</v>
      </c>
      <c r="J167" s="342">
        <v>30000</v>
      </c>
      <c r="K167" s="412">
        <v>9375</v>
      </c>
      <c r="L167" s="451">
        <f t="shared" si="18"/>
        <v>31.25</v>
      </c>
      <c r="M167" s="342">
        <v>30000</v>
      </c>
      <c r="N167" s="299"/>
    </row>
    <row r="168" spans="1:14" x14ac:dyDescent="0.3">
      <c r="A168" s="38"/>
      <c r="B168" s="4"/>
      <c r="C168" s="2"/>
      <c r="D168" s="2"/>
      <c r="E168" s="2"/>
      <c r="F168" s="2"/>
      <c r="G168" s="11"/>
      <c r="H168" s="217"/>
      <c r="I168" s="175"/>
      <c r="J168" s="348"/>
      <c r="K168" s="419"/>
      <c r="L168" s="402"/>
      <c r="M168" s="348"/>
    </row>
    <row r="169" spans="1:14" x14ac:dyDescent="0.3">
      <c r="A169" s="10">
        <v>4258</v>
      </c>
      <c r="B169" s="182" t="s">
        <v>102</v>
      </c>
      <c r="C169" s="35"/>
      <c r="D169" s="35"/>
      <c r="E169" s="35"/>
      <c r="F169" s="35"/>
      <c r="G169" s="105"/>
      <c r="H169" s="174">
        <f>SUM(H170:H172)</f>
        <v>100000</v>
      </c>
      <c r="I169" s="160">
        <f>SUM(I170:I172)</f>
        <v>85964.74</v>
      </c>
      <c r="J169" s="341">
        <f>SUM(J170:J172)</f>
        <v>125000</v>
      </c>
      <c r="K169" s="401">
        <f>SUM(K170:K172)</f>
        <v>69475.22</v>
      </c>
      <c r="L169" s="454">
        <f t="shared" ref="L169:L172" si="19">K169/J169*100</f>
        <v>55.580176000000002</v>
      </c>
      <c r="M169" s="341">
        <f>SUM(M170:M172)</f>
        <v>125000</v>
      </c>
      <c r="N169" s="272"/>
    </row>
    <row r="170" spans="1:14" x14ac:dyDescent="0.3">
      <c r="A170" s="142">
        <v>425811</v>
      </c>
      <c r="B170" s="31" t="s">
        <v>103</v>
      </c>
      <c r="C170" s="35"/>
      <c r="D170" s="35"/>
      <c r="E170" s="35"/>
      <c r="F170" s="35"/>
      <c r="G170" s="105"/>
      <c r="H170" s="212">
        <v>35000</v>
      </c>
      <c r="I170" s="233">
        <v>30883.49</v>
      </c>
      <c r="J170" s="324">
        <v>55000</v>
      </c>
      <c r="K170" s="414">
        <v>25409.97</v>
      </c>
      <c r="L170" s="451">
        <f t="shared" si="19"/>
        <v>46.199945454545457</v>
      </c>
      <c r="M170" s="324">
        <v>55000</v>
      </c>
    </row>
    <row r="171" spans="1:14" x14ac:dyDescent="0.3">
      <c r="A171" s="142">
        <v>425812</v>
      </c>
      <c r="B171" s="31" t="s">
        <v>104</v>
      </c>
      <c r="C171" s="35"/>
      <c r="D171" s="35"/>
      <c r="E171" s="35"/>
      <c r="F171" s="35"/>
      <c r="G171" s="4"/>
      <c r="H171" s="218">
        <v>40000</v>
      </c>
      <c r="I171" s="219">
        <v>34581.25</v>
      </c>
      <c r="J171" s="324">
        <v>45000</v>
      </c>
      <c r="K171" s="420">
        <v>37468.75</v>
      </c>
      <c r="L171" s="451">
        <f t="shared" si="19"/>
        <v>83.263888888888886</v>
      </c>
      <c r="M171" s="324">
        <v>45000</v>
      </c>
    </row>
    <row r="172" spans="1:14" ht="15.5" thickBot="1" x14ac:dyDescent="0.35">
      <c r="A172" s="220">
        <v>42589</v>
      </c>
      <c r="B172" s="221" t="s">
        <v>105</v>
      </c>
      <c r="C172" s="222"/>
      <c r="D172" s="222"/>
      <c r="E172" s="222"/>
      <c r="F172" s="222"/>
      <c r="G172" s="223"/>
      <c r="H172" s="224">
        <v>25000</v>
      </c>
      <c r="I172" s="225">
        <v>20500</v>
      </c>
      <c r="J172" s="349">
        <v>25000</v>
      </c>
      <c r="K172" s="421">
        <v>6596.5</v>
      </c>
      <c r="L172" s="451">
        <f t="shared" si="19"/>
        <v>26.385999999999999</v>
      </c>
      <c r="M172" s="349">
        <v>25000</v>
      </c>
    </row>
    <row r="173" spans="1:14" x14ac:dyDescent="0.3">
      <c r="A173" s="4"/>
      <c r="B173" s="4"/>
      <c r="C173" s="4"/>
      <c r="D173" s="4"/>
      <c r="E173" s="4"/>
      <c r="F173" s="4"/>
      <c r="G173" s="4"/>
      <c r="H173" s="70"/>
      <c r="I173" s="71"/>
      <c r="J173" s="323"/>
      <c r="K173" s="410"/>
      <c r="L173" s="402"/>
      <c r="M173" s="323"/>
    </row>
    <row r="174" spans="1:14" x14ac:dyDescent="0.3">
      <c r="A174" s="10">
        <v>4259</v>
      </c>
      <c r="B174" s="182" t="s">
        <v>106</v>
      </c>
      <c r="C174" s="35"/>
      <c r="D174" s="35"/>
      <c r="E174" s="35"/>
      <c r="F174" s="35"/>
      <c r="G174" s="105"/>
      <c r="H174" s="174">
        <f>SUM(H175:H182)</f>
        <v>156602.57999999999</v>
      </c>
      <c r="I174" s="160">
        <f>SUM(I175:I182)</f>
        <v>106862.99</v>
      </c>
      <c r="J174" s="341">
        <f>SUM(J175:J185)</f>
        <v>705000</v>
      </c>
      <c r="K174" s="401">
        <f>SUM(K175:K185)</f>
        <v>558180.38</v>
      </c>
      <c r="L174" s="454">
        <f t="shared" ref="L174:L184" si="20">K174/J174*100</f>
        <v>79.174521985815602</v>
      </c>
      <c r="M174" s="341">
        <f>SUM(M175:M185)</f>
        <v>779209.38</v>
      </c>
    </row>
    <row r="175" spans="1:14" x14ac:dyDescent="0.3">
      <c r="A175" s="142">
        <v>425911</v>
      </c>
      <c r="B175" s="31" t="s">
        <v>151</v>
      </c>
      <c r="C175" s="35"/>
      <c r="D175" s="35"/>
      <c r="E175" s="35"/>
      <c r="F175" s="35"/>
      <c r="G175" s="35"/>
      <c r="H175" s="143">
        <v>40000</v>
      </c>
      <c r="I175" s="159">
        <v>32976.129999999997</v>
      </c>
      <c r="J175" s="342">
        <v>85000</v>
      </c>
      <c r="K175" s="383">
        <v>60916.89</v>
      </c>
      <c r="L175" s="451">
        <f t="shared" si="20"/>
        <v>71.666929411764698</v>
      </c>
      <c r="M175" s="342">
        <v>85000</v>
      </c>
    </row>
    <row r="176" spans="1:14" x14ac:dyDescent="0.3">
      <c r="A176" s="142">
        <v>425912</v>
      </c>
      <c r="B176" s="31" t="s">
        <v>107</v>
      </c>
      <c r="C176" s="35"/>
      <c r="D176" s="35"/>
      <c r="E176" s="35"/>
      <c r="F176" s="35"/>
      <c r="G176" s="35"/>
      <c r="H176" s="143">
        <v>20000</v>
      </c>
      <c r="I176" s="159">
        <v>0</v>
      </c>
      <c r="J176" s="342">
        <v>20000</v>
      </c>
      <c r="K176" s="383"/>
      <c r="L176" s="451">
        <f t="shared" si="20"/>
        <v>0</v>
      </c>
      <c r="M176" s="342">
        <v>20000</v>
      </c>
      <c r="N176" s="299"/>
    </row>
    <row r="177" spans="1:15" x14ac:dyDescent="0.3">
      <c r="A177" s="142">
        <v>425913</v>
      </c>
      <c r="B177" s="31" t="s">
        <v>108</v>
      </c>
      <c r="C177" s="35"/>
      <c r="D177" s="35"/>
      <c r="E177" s="35"/>
      <c r="F177" s="35"/>
      <c r="G177" s="35"/>
      <c r="H177" s="143">
        <v>43000</v>
      </c>
      <c r="I177" s="159">
        <v>40905.53</v>
      </c>
      <c r="J177" s="342">
        <v>30000</v>
      </c>
      <c r="K177" s="383"/>
      <c r="L177" s="451">
        <f t="shared" si="20"/>
        <v>0</v>
      </c>
      <c r="M177" s="342">
        <v>30000</v>
      </c>
    </row>
    <row r="178" spans="1:15" x14ac:dyDescent="0.3">
      <c r="A178" s="142">
        <v>425914</v>
      </c>
      <c r="B178" s="31" t="s">
        <v>174</v>
      </c>
      <c r="C178" s="35"/>
      <c r="D178" s="35"/>
      <c r="E178" s="32"/>
      <c r="F178" s="35"/>
      <c r="G178" s="35"/>
      <c r="H178" s="143">
        <v>21000</v>
      </c>
      <c r="I178" s="159">
        <v>20378.75</v>
      </c>
      <c r="J178" s="342">
        <v>30000</v>
      </c>
      <c r="K178" s="383"/>
      <c r="L178" s="451">
        <f t="shared" si="20"/>
        <v>0</v>
      </c>
      <c r="M178" s="342">
        <v>30000</v>
      </c>
    </row>
    <row r="179" spans="1:15" x14ac:dyDescent="0.3">
      <c r="A179" s="142">
        <v>425915</v>
      </c>
      <c r="B179" s="31" t="s">
        <v>109</v>
      </c>
      <c r="C179" s="35"/>
      <c r="D179" s="35"/>
      <c r="E179" s="4"/>
      <c r="F179" s="35"/>
      <c r="G179" s="35"/>
      <c r="H179" s="143">
        <v>20000</v>
      </c>
      <c r="I179" s="159">
        <v>0</v>
      </c>
      <c r="J179" s="342">
        <v>10000</v>
      </c>
      <c r="K179" s="383"/>
      <c r="L179" s="451">
        <f t="shared" si="20"/>
        <v>0</v>
      </c>
      <c r="M179" s="342">
        <v>10000</v>
      </c>
      <c r="N179" s="299"/>
    </row>
    <row r="180" spans="1:15" x14ac:dyDescent="0.3">
      <c r="A180" s="34">
        <v>42592</v>
      </c>
      <c r="B180" s="31" t="s">
        <v>110</v>
      </c>
      <c r="C180" s="35"/>
      <c r="D180" s="35"/>
      <c r="E180" s="35"/>
      <c r="F180" s="35"/>
      <c r="G180" s="105"/>
      <c r="H180" s="143">
        <v>12602.58</v>
      </c>
      <c r="I180" s="159">
        <v>12602.58</v>
      </c>
      <c r="J180" s="336">
        <v>30000</v>
      </c>
      <c r="K180" s="383">
        <v>23800</v>
      </c>
      <c r="L180" s="451">
        <f t="shared" si="20"/>
        <v>79.333333333333329</v>
      </c>
      <c r="M180" s="336">
        <v>30000</v>
      </c>
    </row>
    <row r="181" spans="1:15" x14ac:dyDescent="0.3">
      <c r="A181" s="34">
        <v>425992</v>
      </c>
      <c r="B181" s="31" t="s">
        <v>167</v>
      </c>
      <c r="C181" s="35"/>
      <c r="D181" s="35"/>
      <c r="E181" s="35"/>
      <c r="F181" s="35"/>
      <c r="G181" s="105"/>
      <c r="H181" s="226"/>
      <c r="I181" s="227"/>
      <c r="J181" s="342">
        <v>200000</v>
      </c>
      <c r="K181" s="422">
        <v>200288.1</v>
      </c>
      <c r="L181" s="451">
        <f t="shared" si="20"/>
        <v>100.14404999999999</v>
      </c>
      <c r="M181" s="544">
        <v>300000</v>
      </c>
      <c r="N181" s="299"/>
    </row>
    <row r="182" spans="1:15" x14ac:dyDescent="0.3">
      <c r="A182" s="34">
        <v>425993</v>
      </c>
      <c r="B182" s="31" t="s">
        <v>168</v>
      </c>
      <c r="C182" s="35"/>
      <c r="D182" s="35"/>
      <c r="E182" s="35"/>
      <c r="F182" s="35"/>
      <c r="G182" s="105"/>
      <c r="H182" s="143"/>
      <c r="I182" s="159"/>
      <c r="J182" s="350">
        <v>80000</v>
      </c>
      <c r="K182" s="383">
        <v>68550</v>
      </c>
      <c r="L182" s="451">
        <f t="shared" si="20"/>
        <v>85.6875</v>
      </c>
      <c r="M182" s="540">
        <v>68550</v>
      </c>
    </row>
    <row r="183" spans="1:15" x14ac:dyDescent="0.3">
      <c r="A183" s="41">
        <v>425994</v>
      </c>
      <c r="B183" s="43" t="s">
        <v>153</v>
      </c>
      <c r="C183" s="43"/>
      <c r="D183" s="43"/>
      <c r="E183" s="43"/>
      <c r="F183" s="43"/>
      <c r="G183" s="43"/>
      <c r="H183" s="228"/>
      <c r="I183" s="229"/>
      <c r="J183" s="351">
        <v>20000</v>
      </c>
      <c r="K183" s="422">
        <v>18966.009999999998</v>
      </c>
      <c r="L183" s="451">
        <f t="shared" si="20"/>
        <v>94.830049999999986</v>
      </c>
      <c r="M183" s="351">
        <v>20000</v>
      </c>
    </row>
    <row r="184" spans="1:15" x14ac:dyDescent="0.3">
      <c r="A184" s="41">
        <v>425996</v>
      </c>
      <c r="B184" s="43" t="s">
        <v>163</v>
      </c>
      <c r="C184" s="43"/>
      <c r="D184" s="43"/>
      <c r="E184" s="43"/>
      <c r="F184" s="43"/>
      <c r="G184" s="43"/>
      <c r="H184" s="228"/>
      <c r="I184" s="229"/>
      <c r="J184" s="351">
        <v>200000</v>
      </c>
      <c r="K184" s="422">
        <v>185659.38</v>
      </c>
      <c r="L184" s="451">
        <f t="shared" si="20"/>
        <v>92.829689999999999</v>
      </c>
      <c r="M184" s="549">
        <v>185659.38</v>
      </c>
    </row>
    <row r="185" spans="1:15" x14ac:dyDescent="0.3">
      <c r="A185" s="41"/>
      <c r="B185" s="43"/>
      <c r="C185" s="43"/>
      <c r="D185" s="43"/>
      <c r="E185" s="43"/>
      <c r="F185" s="43"/>
      <c r="G185" s="43"/>
      <c r="H185" s="228"/>
      <c r="I185" s="229"/>
      <c r="J185" s="351"/>
      <c r="K185" s="422"/>
      <c r="L185" s="451"/>
      <c r="M185" s="351"/>
    </row>
    <row r="186" spans="1:15" ht="15.5" thickBot="1" x14ac:dyDescent="0.35">
      <c r="A186" s="194"/>
      <c r="B186" s="195" t="s">
        <v>111</v>
      </c>
      <c r="C186" s="195"/>
      <c r="D186" s="195"/>
      <c r="E186" s="195"/>
      <c r="F186" s="195"/>
      <c r="G186" s="195"/>
      <c r="H186" s="152">
        <f>H121+H128+H134+H141+H151+H154+H169+H174</f>
        <v>1599230.71</v>
      </c>
      <c r="I186" s="196">
        <f>I121+I128+I134+I141+I151+I154+I169+I174</f>
        <v>1370997.28</v>
      </c>
      <c r="J186" s="338">
        <f>SUM(J121+J128+J134+J141+J151+J154+J169+J174)</f>
        <v>2256000</v>
      </c>
      <c r="K186" s="405">
        <f>SUM(K121+K128+K134+K141+K151+K154+K169+K174)</f>
        <v>1414273.44</v>
      </c>
      <c r="L186" s="521">
        <f>K186/J186*100</f>
        <v>62.689425531914885</v>
      </c>
      <c r="M186" s="550">
        <f>SUM(M121+M128+M134+M141+M151+M154+M169+M174)</f>
        <v>2328959.38</v>
      </c>
    </row>
    <row r="187" spans="1:15" ht="15.5" thickTop="1" x14ac:dyDescent="0.3">
      <c r="A187" s="552"/>
      <c r="B187" s="553"/>
      <c r="C187" s="553"/>
      <c r="D187" s="553"/>
      <c r="E187" s="553"/>
      <c r="F187" s="553"/>
      <c r="G187" s="553"/>
      <c r="H187" s="554"/>
      <c r="I187" s="555"/>
      <c r="J187" s="343"/>
      <c r="K187" s="556"/>
      <c r="L187" s="468"/>
      <c r="M187" s="343"/>
    </row>
    <row r="188" spans="1:15" x14ac:dyDescent="0.3">
      <c r="A188" s="570"/>
      <c r="B188" s="571"/>
      <c r="C188" s="571"/>
      <c r="D188" s="571"/>
      <c r="E188" s="571"/>
      <c r="F188" s="571"/>
      <c r="G188" s="572"/>
      <c r="H188" s="296"/>
      <c r="I188" s="558"/>
      <c r="J188" s="559"/>
      <c r="K188" s="560"/>
      <c r="L188" s="364"/>
      <c r="M188" s="559"/>
    </row>
    <row r="189" spans="1:15" ht="15.5" thickBot="1" x14ac:dyDescent="0.35">
      <c r="A189" s="29">
        <v>429</v>
      </c>
      <c r="B189" s="36" t="s">
        <v>112</v>
      </c>
      <c r="C189" s="21"/>
      <c r="D189" s="21"/>
      <c r="E189" s="21"/>
      <c r="F189" s="21"/>
      <c r="G189" s="21"/>
      <c r="H189" s="133"/>
      <c r="I189" s="132"/>
      <c r="J189" s="409"/>
      <c r="K189" s="409"/>
      <c r="L189" s="557"/>
      <c r="M189" s="409"/>
      <c r="N189" s="188"/>
    </row>
    <row r="190" spans="1:15" ht="16.899999999999999" customHeight="1" thickTop="1" thickBot="1" x14ac:dyDescent="0.35">
      <c r="A190" s="177">
        <v>4291</v>
      </c>
      <c r="B190" s="178" t="s">
        <v>113</v>
      </c>
      <c r="C190" s="32"/>
      <c r="D190" s="32"/>
      <c r="E190" s="32"/>
      <c r="F190" s="32"/>
      <c r="G190" s="158"/>
      <c r="H190" s="174">
        <f>SUM(H191)</f>
        <v>971762.89</v>
      </c>
      <c r="I190" s="160">
        <f>SUM(I191)</f>
        <v>971762.89</v>
      </c>
      <c r="J190" s="341">
        <v>1824000</v>
      </c>
      <c r="K190" s="371">
        <v>1843144.56</v>
      </c>
      <c r="L190" s="454">
        <f>K190/J190*100</f>
        <v>101.04959210526316</v>
      </c>
      <c r="M190" s="541">
        <v>1843144.56</v>
      </c>
      <c r="O190" s="511"/>
    </row>
    <row r="191" spans="1:15" ht="3.65" hidden="1" customHeight="1" thickBot="1" x14ac:dyDescent="0.35">
      <c r="A191" s="34">
        <v>42914</v>
      </c>
      <c r="B191" s="31" t="s">
        <v>154</v>
      </c>
      <c r="C191" s="35"/>
      <c r="D191" s="35"/>
      <c r="E191" s="35"/>
      <c r="F191" s="35"/>
      <c r="G191" s="105"/>
      <c r="H191" s="212">
        <v>971762.89</v>
      </c>
      <c r="I191" s="233">
        <v>971762.89</v>
      </c>
      <c r="J191" s="352">
        <v>1824000</v>
      </c>
      <c r="K191" s="364">
        <v>900431.67</v>
      </c>
      <c r="L191" s="451">
        <f>K191/J191*100</f>
        <v>49.365771381578952</v>
      </c>
      <c r="M191" s="352">
        <v>1824000</v>
      </c>
    </row>
    <row r="192" spans="1:15" x14ac:dyDescent="0.3">
      <c r="H192" s="143"/>
      <c r="I192" s="159"/>
      <c r="J192" s="282"/>
      <c r="K192" s="365"/>
      <c r="L192" s="451"/>
      <c r="M192" s="282"/>
    </row>
    <row r="193" spans="1:14" x14ac:dyDescent="0.3">
      <c r="A193" s="10">
        <v>4292</v>
      </c>
      <c r="B193" s="182" t="s">
        <v>114</v>
      </c>
      <c r="C193" s="35"/>
      <c r="D193" s="35"/>
      <c r="E193" s="35"/>
      <c r="F193" s="35"/>
      <c r="G193" s="105"/>
      <c r="H193" s="174">
        <f>SUM(H194:H196)</f>
        <v>120000</v>
      </c>
      <c r="I193" s="160">
        <f>SUM(I194+I196)</f>
        <v>100086.26</v>
      </c>
      <c r="J193" s="341">
        <f>SUM(J194:J196)</f>
        <v>270000</v>
      </c>
      <c r="K193" s="401">
        <f>SUM(K194:K196)</f>
        <v>152551.99</v>
      </c>
      <c r="L193" s="454">
        <f>K193/J193*100</f>
        <v>56.500737037037027</v>
      </c>
      <c r="M193" s="341">
        <f>SUM(M194:M196)</f>
        <v>320000</v>
      </c>
      <c r="N193" s="298"/>
    </row>
    <row r="194" spans="1:14" x14ac:dyDescent="0.3">
      <c r="A194" s="34">
        <v>429211</v>
      </c>
      <c r="B194" s="31" t="s">
        <v>115</v>
      </c>
      <c r="C194" s="35"/>
      <c r="D194" s="35"/>
      <c r="E194" s="35"/>
      <c r="F194" s="35"/>
      <c r="G194" s="105"/>
      <c r="H194" s="143">
        <v>80000</v>
      </c>
      <c r="I194" s="159">
        <v>75306.28</v>
      </c>
      <c r="J194" s="342">
        <v>150000</v>
      </c>
      <c r="K194" s="403">
        <v>75364.990000000005</v>
      </c>
      <c r="L194" s="451">
        <f>K194/J194*100</f>
        <v>50.243326666666668</v>
      </c>
      <c r="M194" s="342">
        <v>150000</v>
      </c>
      <c r="N194" s="299"/>
    </row>
    <row r="195" spans="1:14" x14ac:dyDescent="0.3">
      <c r="A195" s="34">
        <v>429213</v>
      </c>
      <c r="B195" s="31" t="s">
        <v>162</v>
      </c>
      <c r="C195" s="35"/>
      <c r="D195" s="35"/>
      <c r="E195" s="35"/>
      <c r="F195" s="35"/>
      <c r="G195" s="105"/>
      <c r="H195" s="218">
        <v>10000</v>
      </c>
      <c r="J195" s="353">
        <v>20000</v>
      </c>
      <c r="K195" s="420">
        <v>18755</v>
      </c>
      <c r="L195" s="451">
        <f>K195/J195*100</f>
        <v>93.774999999999991</v>
      </c>
      <c r="M195" s="353">
        <v>20000</v>
      </c>
    </row>
    <row r="196" spans="1:14" x14ac:dyDescent="0.3">
      <c r="A196" s="34">
        <v>42929</v>
      </c>
      <c r="B196" s="31" t="s">
        <v>175</v>
      </c>
      <c r="C196" s="35"/>
      <c r="D196" s="35"/>
      <c r="E196" s="35"/>
      <c r="F196" s="35"/>
      <c r="G196" s="105"/>
      <c r="H196" s="218">
        <v>30000</v>
      </c>
      <c r="I196" s="219">
        <v>24779.98</v>
      </c>
      <c r="J196" s="354">
        <v>100000</v>
      </c>
      <c r="K196" s="423">
        <v>58432</v>
      </c>
      <c r="L196" s="451">
        <f>K196/J196*100</f>
        <v>58.431999999999995</v>
      </c>
      <c r="M196" s="542">
        <v>150000</v>
      </c>
      <c r="N196" s="298"/>
    </row>
    <row r="197" spans="1:14" x14ac:dyDescent="0.3">
      <c r="A197" s="34"/>
      <c r="B197" s="31"/>
      <c r="C197" s="35"/>
      <c r="D197" s="35"/>
      <c r="E197" s="35"/>
      <c r="F197" s="35"/>
      <c r="G197" s="105"/>
      <c r="H197" s="234"/>
      <c r="I197" s="235"/>
      <c r="J197" s="282"/>
      <c r="K197" s="424"/>
      <c r="L197" s="402"/>
      <c r="M197" s="282"/>
    </row>
    <row r="198" spans="1:14" x14ac:dyDescent="0.3">
      <c r="A198" s="10">
        <v>4293</v>
      </c>
      <c r="B198" s="182" t="s">
        <v>116</v>
      </c>
      <c r="C198" s="35"/>
      <c r="D198" s="35"/>
      <c r="E198" s="35"/>
      <c r="F198" s="35"/>
      <c r="G198" s="105"/>
      <c r="H198" s="87">
        <f>SUM(H199:H205)</f>
        <v>47361.729999999996</v>
      </c>
      <c r="I198" s="88">
        <f>SUM(I199:I205)</f>
        <v>47361.729999999996</v>
      </c>
      <c r="J198" s="326">
        <f>SUM(J199:J204)</f>
        <v>63000</v>
      </c>
      <c r="K198" s="425">
        <f>SUM(K199:K204)</f>
        <v>31687.449999999997</v>
      </c>
      <c r="L198" s="454">
        <f t="shared" ref="L198:L204" si="21">K198/J198*100</f>
        <v>50.297539682539686</v>
      </c>
      <c r="M198" s="326">
        <f>SUM(M199:M204)</f>
        <v>63000</v>
      </c>
    </row>
    <row r="199" spans="1:14" x14ac:dyDescent="0.3">
      <c r="A199" s="142">
        <v>429311</v>
      </c>
      <c r="B199" s="31" t="s">
        <v>117</v>
      </c>
      <c r="C199" s="35"/>
      <c r="D199" s="35"/>
      <c r="E199" s="35"/>
      <c r="F199" s="35"/>
      <c r="G199" s="35"/>
      <c r="H199" s="143">
        <v>10000</v>
      </c>
      <c r="I199" s="159">
        <v>10000</v>
      </c>
      <c r="J199" s="342">
        <v>10000</v>
      </c>
      <c r="K199" s="403">
        <v>10000</v>
      </c>
      <c r="L199" s="451">
        <f t="shared" si="21"/>
        <v>100</v>
      </c>
      <c r="M199" s="342">
        <v>10000</v>
      </c>
      <c r="N199" s="298"/>
    </row>
    <row r="200" spans="1:14" x14ac:dyDescent="0.3">
      <c r="A200" s="142">
        <v>429312</v>
      </c>
      <c r="B200" s="31" t="s">
        <v>118</v>
      </c>
      <c r="C200" s="35"/>
      <c r="D200" s="35"/>
      <c r="E200" s="35"/>
      <c r="F200" s="35"/>
      <c r="G200" s="35"/>
      <c r="H200" s="143">
        <v>600</v>
      </c>
      <c r="I200" s="159">
        <v>600</v>
      </c>
      <c r="J200" s="342">
        <v>1000</v>
      </c>
      <c r="K200" s="403">
        <v>200</v>
      </c>
      <c r="L200" s="451">
        <f t="shared" si="21"/>
        <v>20</v>
      </c>
      <c r="M200" s="342">
        <v>1000</v>
      </c>
    </row>
    <row r="201" spans="1:14" x14ac:dyDescent="0.3">
      <c r="A201" s="30">
        <v>429321</v>
      </c>
      <c r="B201" s="33" t="s">
        <v>119</v>
      </c>
      <c r="C201" s="32"/>
      <c r="D201" s="32"/>
      <c r="E201" s="32"/>
      <c r="F201" s="32"/>
      <c r="G201" s="32"/>
      <c r="H201" s="136">
        <v>5397</v>
      </c>
      <c r="I201" s="237">
        <v>5397</v>
      </c>
      <c r="J201" s="355">
        <v>9000</v>
      </c>
      <c r="K201" s="426">
        <v>8804.5499999999993</v>
      </c>
      <c r="L201" s="451">
        <f t="shared" si="21"/>
        <v>97.828333333333333</v>
      </c>
      <c r="M201" s="355">
        <v>9000</v>
      </c>
      <c r="N201" s="236"/>
    </row>
    <row r="202" spans="1:14" x14ac:dyDescent="0.3">
      <c r="A202" s="142">
        <v>429322</v>
      </c>
      <c r="B202" s="31" t="s">
        <v>120</v>
      </c>
      <c r="C202" s="35"/>
      <c r="D202" s="35"/>
      <c r="E202" s="35"/>
      <c r="F202" s="35"/>
      <c r="G202" s="35"/>
      <c r="H202" s="143">
        <v>25579.37</v>
      </c>
      <c r="I202" s="159">
        <v>25579.37</v>
      </c>
      <c r="J202" s="342">
        <v>27000</v>
      </c>
      <c r="K202" s="403"/>
      <c r="L202" s="451">
        <f t="shared" si="21"/>
        <v>0</v>
      </c>
      <c r="M202" s="342">
        <v>27000</v>
      </c>
    </row>
    <row r="203" spans="1:14" x14ac:dyDescent="0.3">
      <c r="A203" s="238">
        <v>429323</v>
      </c>
      <c r="B203" s="43" t="s">
        <v>121</v>
      </c>
      <c r="C203" s="43"/>
      <c r="D203" s="43"/>
      <c r="E203" s="43"/>
      <c r="F203" s="43"/>
      <c r="G203" s="43"/>
      <c r="H203" s="228">
        <v>4885.3599999999997</v>
      </c>
      <c r="I203" s="229">
        <v>4885.3599999999997</v>
      </c>
      <c r="J203" s="350">
        <v>11000</v>
      </c>
      <c r="K203" s="427">
        <v>10182.9</v>
      </c>
      <c r="L203" s="451">
        <f t="shared" si="21"/>
        <v>92.571818181818173</v>
      </c>
      <c r="M203" s="350">
        <v>11000</v>
      </c>
      <c r="N203" s="299"/>
    </row>
    <row r="204" spans="1:14" x14ac:dyDescent="0.3">
      <c r="A204" s="142">
        <v>42942</v>
      </c>
      <c r="B204" s="35" t="s">
        <v>122</v>
      </c>
      <c r="C204" s="35"/>
      <c r="D204" s="35"/>
      <c r="E204" s="35"/>
      <c r="F204" s="35"/>
      <c r="G204" s="105"/>
      <c r="H204" s="228">
        <v>900</v>
      </c>
      <c r="I204" s="229">
        <v>900</v>
      </c>
      <c r="J204" s="342">
        <v>5000</v>
      </c>
      <c r="K204" s="427">
        <v>2500</v>
      </c>
      <c r="L204" s="451">
        <f t="shared" si="21"/>
        <v>50</v>
      </c>
      <c r="M204" s="342">
        <v>5000</v>
      </c>
      <c r="N204" s="299"/>
    </row>
    <row r="205" spans="1:14" x14ac:dyDescent="0.3">
      <c r="A205" s="30"/>
      <c r="B205" s="16"/>
      <c r="C205" s="16"/>
      <c r="D205" s="16"/>
      <c r="E205" s="16"/>
      <c r="F205" s="16"/>
      <c r="G205" s="16"/>
      <c r="H205" s="228"/>
      <c r="I205" s="229"/>
      <c r="J205" s="282"/>
      <c r="K205" s="383"/>
      <c r="L205" s="451"/>
      <c r="M205" s="282"/>
    </row>
    <row r="206" spans="1:14" ht="15.5" thickBot="1" x14ac:dyDescent="0.35">
      <c r="A206" s="194"/>
      <c r="B206" s="195" t="s">
        <v>123</v>
      </c>
      <c r="C206" s="195"/>
      <c r="D206" s="195"/>
      <c r="E206" s="195"/>
      <c r="F206" s="195"/>
      <c r="G206" s="195"/>
      <c r="H206" s="239">
        <f>SUM(H190+H193+H198+H205)</f>
        <v>1139124.6200000001</v>
      </c>
      <c r="I206" s="240">
        <f>SUM(I190+I193+I198+I205)</f>
        <v>1119210.8799999999</v>
      </c>
      <c r="J206" s="338">
        <f>SUM(J189+J193+J198+J190)</f>
        <v>2157000</v>
      </c>
      <c r="K206" s="338">
        <f>SUM(K189+K193+K198+K190)</f>
        <v>2027384</v>
      </c>
      <c r="L206" s="405">
        <f>K206/J207*100</f>
        <v>32.206258935663222</v>
      </c>
      <c r="M206" s="338">
        <f>SUM(M189+M193+M198+M190)</f>
        <v>2226144.56</v>
      </c>
      <c r="N206" s="299"/>
    </row>
    <row r="207" spans="1:14" ht="16" thickTop="1" thickBot="1" x14ac:dyDescent="0.35">
      <c r="A207" s="194">
        <v>42</v>
      </c>
      <c r="B207" s="242" t="s">
        <v>124</v>
      </c>
      <c r="C207" s="195"/>
      <c r="D207" s="195"/>
      <c r="E207" s="195"/>
      <c r="F207" s="195"/>
      <c r="G207" s="243"/>
      <c r="H207" s="153">
        <f>SUM(H68+H101+H117+H186+H206)</f>
        <v>3972726.54</v>
      </c>
      <c r="I207" s="244">
        <f>SUM(I68+I101+I117+I186+I206)</f>
        <v>3579808.21</v>
      </c>
      <c r="J207" s="338">
        <f>SUM(J68+J101+J117+J186+J206)</f>
        <v>6295000</v>
      </c>
      <c r="K207" s="405">
        <f>SUM(K68+K101+K117+K186+K206)</f>
        <v>4357403.3</v>
      </c>
      <c r="L207" s="529">
        <f>K207/J207*100</f>
        <v>69.220068308181098</v>
      </c>
      <c r="M207" s="338">
        <f>SUM(M68+M101+M117+M186+M206)</f>
        <v>6459103.9399999995</v>
      </c>
      <c r="N207" s="299"/>
    </row>
    <row r="208" spans="1:14" ht="15.5" thickTop="1" x14ac:dyDescent="0.3">
      <c r="A208" s="245"/>
      <c r="B208" s="246"/>
      <c r="C208" s="12"/>
      <c r="D208" s="12"/>
      <c r="E208" s="12"/>
      <c r="F208" s="12"/>
      <c r="G208" s="2"/>
      <c r="H208" s="49"/>
      <c r="I208" s="59"/>
      <c r="J208" s="282"/>
      <c r="K208" s="359"/>
      <c r="L208" s="530"/>
      <c r="M208" s="282"/>
      <c r="N208" s="287"/>
    </row>
    <row r="209" spans="1:15" ht="15.5" thickBot="1" x14ac:dyDescent="0.35">
      <c r="A209" s="146">
        <v>43</v>
      </c>
      <c r="B209" s="147" t="s">
        <v>178</v>
      </c>
      <c r="C209" s="148"/>
      <c r="D209" s="148"/>
      <c r="E209" s="148"/>
      <c r="F209" s="148"/>
      <c r="G209" s="149"/>
      <c r="H209" s="512">
        <v>260000</v>
      </c>
      <c r="I209" s="513">
        <v>89269.34</v>
      </c>
      <c r="J209" s="514">
        <v>250000</v>
      </c>
      <c r="K209" s="515">
        <v>248192</v>
      </c>
      <c r="L209" s="521">
        <f>K209/J209*100</f>
        <v>99.276799999999994</v>
      </c>
      <c r="M209" s="514">
        <v>250000</v>
      </c>
      <c r="N209" s="241"/>
    </row>
    <row r="210" spans="1:15" ht="16" thickTop="1" thickBot="1" x14ac:dyDescent="0.35">
      <c r="A210" s="177"/>
      <c r="B210" s="16"/>
      <c r="C210" s="16"/>
      <c r="D210" s="16"/>
      <c r="E210" s="16"/>
      <c r="F210" s="16"/>
      <c r="G210" s="16"/>
      <c r="H210" s="247"/>
      <c r="I210" s="132"/>
      <c r="J210" s="356"/>
      <c r="K210" s="428"/>
      <c r="L210" s="451"/>
      <c r="M210" s="356"/>
      <c r="N210" s="168"/>
    </row>
    <row r="211" spans="1:15" ht="16" thickTop="1" thickBot="1" x14ac:dyDescent="0.35">
      <c r="A211" s="29">
        <v>44</v>
      </c>
      <c r="B211" s="21" t="s">
        <v>125</v>
      </c>
      <c r="C211" s="21"/>
      <c r="D211" s="21"/>
      <c r="E211" s="21"/>
      <c r="F211" s="21"/>
      <c r="G211" s="21"/>
      <c r="H211" s="248"/>
      <c r="I211" s="145"/>
      <c r="J211" s="341">
        <f>SUM(J214:J216)</f>
        <v>35000</v>
      </c>
      <c r="K211" s="414">
        <v>32165.06</v>
      </c>
      <c r="L211" s="451">
        <f>K211/J211*100</f>
        <v>91.900171428571426</v>
      </c>
      <c r="M211" s="341">
        <f>SUM(M214:M216)</f>
        <v>60000</v>
      </c>
    </row>
    <row r="212" spans="1:15" s="517" customFormat="1" ht="15.5" thickTop="1" x14ac:dyDescent="0.3">
      <c r="A212" s="22">
        <v>443</v>
      </c>
      <c r="B212" s="27" t="s">
        <v>126</v>
      </c>
      <c r="C212" s="27"/>
      <c r="D212" s="27"/>
      <c r="E212" s="27"/>
      <c r="F212" s="27"/>
      <c r="G212" s="27"/>
      <c r="H212" s="232"/>
      <c r="I212" s="249"/>
      <c r="J212" s="341">
        <f ca="1">SUM(J211:J216)</f>
        <v>0</v>
      </c>
      <c r="K212" s="429"/>
      <c r="L212" s="451"/>
      <c r="M212" s="341">
        <f ca="1">SUM(M211:M216)</f>
        <v>0</v>
      </c>
      <c r="N212" s="516"/>
      <c r="O212" s="531"/>
    </row>
    <row r="213" spans="1:15" x14ac:dyDescent="0.3">
      <c r="A213" s="177">
        <v>4431</v>
      </c>
      <c r="B213" s="178" t="s">
        <v>127</v>
      </c>
      <c r="C213" s="32"/>
      <c r="D213" s="32"/>
      <c r="E213" s="32"/>
      <c r="F213" s="32"/>
      <c r="G213" s="158"/>
      <c r="H213" s="174"/>
      <c r="I213" s="160"/>
      <c r="J213" s="425"/>
      <c r="K213" s="425"/>
      <c r="L213" s="451"/>
      <c r="M213" s="425"/>
    </row>
    <row r="214" spans="1:15" x14ac:dyDescent="0.3">
      <c r="A214" s="142">
        <v>44311</v>
      </c>
      <c r="B214" s="31" t="s">
        <v>128</v>
      </c>
      <c r="C214" s="35"/>
      <c r="D214" s="4"/>
      <c r="E214" s="35"/>
      <c r="F214" s="35"/>
      <c r="G214" s="35"/>
      <c r="H214" s="250"/>
      <c r="I214" s="251"/>
      <c r="K214" s="430"/>
      <c r="L214" s="451"/>
    </row>
    <row r="215" spans="1:15" x14ac:dyDescent="0.3">
      <c r="A215" s="142">
        <v>443121</v>
      </c>
      <c r="B215" s="31" t="s">
        <v>129</v>
      </c>
      <c r="C215" s="35"/>
      <c r="D215" s="35"/>
      <c r="E215" s="35"/>
      <c r="F215" s="35"/>
      <c r="G215" s="35"/>
      <c r="H215" s="212">
        <v>15000</v>
      </c>
      <c r="I215" s="233">
        <v>14829.94</v>
      </c>
      <c r="J215" s="324">
        <v>35000</v>
      </c>
      <c r="K215" s="414">
        <v>32165.06</v>
      </c>
      <c r="L215" s="451">
        <f>K215/J215*100</f>
        <v>91.900171428571426</v>
      </c>
      <c r="M215" s="324">
        <v>60000</v>
      </c>
    </row>
    <row r="216" spans="1:15" x14ac:dyDescent="0.3">
      <c r="A216" s="18"/>
      <c r="B216" s="2"/>
      <c r="C216" s="2"/>
      <c r="D216" s="2"/>
      <c r="E216" s="2"/>
      <c r="F216" s="2"/>
      <c r="G216" s="2"/>
      <c r="H216" s="87"/>
      <c r="I216" s="88"/>
      <c r="J216" s="326"/>
      <c r="K216" s="417"/>
      <c r="L216" s="451"/>
      <c r="M216" s="326"/>
    </row>
    <row r="217" spans="1:15" ht="15.5" thickBot="1" x14ac:dyDescent="0.35">
      <c r="A217" s="64"/>
      <c r="B217" s="4"/>
      <c r="C217" s="4"/>
      <c r="D217" s="4"/>
      <c r="E217" s="4"/>
      <c r="F217" s="4"/>
      <c r="G217" s="4"/>
      <c r="H217" s="45"/>
      <c r="I217" s="532"/>
      <c r="J217" s="28"/>
      <c r="K217" s="533"/>
      <c r="L217" s="534"/>
      <c r="M217" s="28"/>
    </row>
    <row r="218" spans="1:15" ht="15.5" thickBot="1" x14ac:dyDescent="0.35">
      <c r="A218" s="194">
        <v>44</v>
      </c>
      <c r="B218" s="242" t="s">
        <v>130</v>
      </c>
      <c r="C218" s="195"/>
      <c r="D218" s="195"/>
      <c r="E218" s="195"/>
      <c r="F218" s="195"/>
      <c r="G218" s="243"/>
      <c r="H218" s="239">
        <f>SUM(H214:H217)</f>
        <v>15000</v>
      </c>
      <c r="I218" s="240">
        <f>SUM(I214:I217)</f>
        <v>14829.94</v>
      </c>
      <c r="J218" s="319">
        <f>SUM(J213:J217)</f>
        <v>35000</v>
      </c>
      <c r="K218" s="319">
        <f>SUM(K213:K217)</f>
        <v>32165.06</v>
      </c>
      <c r="L218" s="431">
        <f>K218/J218*100</f>
        <v>91.900171428571426</v>
      </c>
      <c r="M218" s="319">
        <f>SUM(M213:M217)</f>
        <v>60000</v>
      </c>
      <c r="N218" s="299"/>
    </row>
    <row r="219" spans="1:15" ht="16" thickTop="1" thickBot="1" x14ac:dyDescent="0.35">
      <c r="A219" s="252"/>
      <c r="B219" s="253"/>
      <c r="C219" s="253"/>
      <c r="D219" s="253"/>
      <c r="E219" s="253"/>
      <c r="F219" s="253"/>
      <c r="G219" s="253"/>
      <c r="H219" s="17"/>
      <c r="I219" s="254"/>
      <c r="J219" s="255"/>
      <c r="K219" s="432"/>
      <c r="L219" s="467"/>
      <c r="M219" s="255"/>
    </row>
    <row r="220" spans="1:15" x14ac:dyDescent="0.3">
      <c r="A220" s="29">
        <v>45</v>
      </c>
      <c r="B220" s="1" t="s">
        <v>131</v>
      </c>
      <c r="C220" s="1"/>
      <c r="D220" s="1"/>
      <c r="E220" s="1"/>
      <c r="F220" s="1"/>
      <c r="G220" s="24"/>
      <c r="H220" s="129"/>
      <c r="I220" s="59"/>
      <c r="J220" s="506"/>
      <c r="K220" s="479"/>
      <c r="L220" s="465"/>
      <c r="M220" s="506"/>
    </row>
    <row r="221" spans="1:15" x14ac:dyDescent="0.3">
      <c r="A221" s="22">
        <v>451</v>
      </c>
      <c r="B221" s="25" t="s">
        <v>132</v>
      </c>
      <c r="C221" s="27"/>
      <c r="D221" s="27"/>
      <c r="E221" s="27"/>
      <c r="F221" s="27"/>
      <c r="G221" s="27"/>
      <c r="H221" s="140"/>
      <c r="I221" s="88"/>
      <c r="J221" s="320"/>
      <c r="K221" s="389"/>
      <c r="L221" s="451"/>
      <c r="M221" s="320"/>
    </row>
    <row r="222" spans="1:15" x14ac:dyDescent="0.3">
      <c r="A222" s="30">
        <v>45115</v>
      </c>
      <c r="B222" s="33" t="s">
        <v>133</v>
      </c>
      <c r="C222" s="32"/>
      <c r="D222" s="32"/>
      <c r="E222" s="32"/>
      <c r="F222" s="32"/>
      <c r="G222" s="32"/>
      <c r="H222" s="212">
        <v>100000</v>
      </c>
      <c r="I222" s="233">
        <v>0</v>
      </c>
      <c r="J222" s="318">
        <v>100000</v>
      </c>
      <c r="K222" s="364">
        <v>100000</v>
      </c>
      <c r="L222" s="451">
        <f t="shared" ref="L222:L227" si="22">K222/J222*100</f>
        <v>100</v>
      </c>
      <c r="M222" s="318">
        <v>100000</v>
      </c>
    </row>
    <row r="223" spans="1:15" x14ac:dyDescent="0.3">
      <c r="A223" s="142">
        <v>45116</v>
      </c>
      <c r="B223" s="31" t="s">
        <v>134</v>
      </c>
      <c r="C223" s="35"/>
      <c r="D223" s="35"/>
      <c r="E223" s="35"/>
      <c r="F223" s="35"/>
      <c r="G223" s="35"/>
      <c r="H223" s="304">
        <v>80000</v>
      </c>
      <c r="I223" s="233">
        <v>80000</v>
      </c>
      <c r="J223" s="321">
        <v>140000</v>
      </c>
      <c r="K223" s="434"/>
      <c r="L223" s="451">
        <f t="shared" si="22"/>
        <v>0</v>
      </c>
      <c r="M223" s="321">
        <v>140000</v>
      </c>
    </row>
    <row r="224" spans="1:15" ht="15.5" thickBot="1" x14ac:dyDescent="0.35">
      <c r="A224" s="142">
        <v>45118</v>
      </c>
      <c r="B224" s="31" t="s">
        <v>197</v>
      </c>
      <c r="C224" s="35"/>
      <c r="D224" s="35"/>
      <c r="E224" s="35"/>
      <c r="F224" s="35"/>
      <c r="G224" s="35"/>
      <c r="H224" s="304"/>
      <c r="I224" s="233"/>
      <c r="J224" s="321">
        <v>20000</v>
      </c>
      <c r="K224" s="434">
        <v>10000</v>
      </c>
      <c r="L224" s="451">
        <f t="shared" si="22"/>
        <v>50</v>
      </c>
      <c r="M224" s="321">
        <v>20000</v>
      </c>
    </row>
    <row r="225" spans="1:14" ht="18.75" customHeight="1" thickBot="1" x14ac:dyDescent="0.35">
      <c r="A225" s="142">
        <v>45119</v>
      </c>
      <c r="B225" s="31" t="s">
        <v>192</v>
      </c>
      <c r="C225" s="35"/>
      <c r="D225" s="35"/>
      <c r="E225" s="35"/>
      <c r="F225" s="35"/>
      <c r="G225" s="35"/>
      <c r="H225" s="304"/>
      <c r="I225" s="233"/>
      <c r="J225" s="321">
        <v>100000</v>
      </c>
      <c r="K225" s="434">
        <v>20000</v>
      </c>
      <c r="L225" s="451">
        <f t="shared" si="22"/>
        <v>20</v>
      </c>
      <c r="M225" s="321">
        <v>100000</v>
      </c>
      <c r="N225" s="286"/>
    </row>
    <row r="226" spans="1:14" x14ac:dyDescent="0.3">
      <c r="A226" s="142">
        <v>45120</v>
      </c>
      <c r="B226" s="31" t="s">
        <v>193</v>
      </c>
      <c r="C226" s="35"/>
      <c r="D226" s="35"/>
      <c r="E226" s="35"/>
      <c r="F226" s="35"/>
      <c r="G226" s="35"/>
      <c r="H226" s="143">
        <v>2487.5</v>
      </c>
      <c r="I226" s="159">
        <v>2487.5</v>
      </c>
      <c r="J226" s="144">
        <v>100000</v>
      </c>
      <c r="K226" s="365"/>
      <c r="L226" s="451">
        <f t="shared" si="22"/>
        <v>0</v>
      </c>
      <c r="M226" s="144">
        <v>100000</v>
      </c>
    </row>
    <row r="227" spans="1:14" ht="15.5" thickBot="1" x14ac:dyDescent="0.35">
      <c r="A227" s="194">
        <v>45</v>
      </c>
      <c r="B227" s="242" t="s">
        <v>135</v>
      </c>
      <c r="C227" s="195"/>
      <c r="D227" s="195"/>
      <c r="E227" s="195"/>
      <c r="F227" s="195"/>
      <c r="G227" s="243"/>
      <c r="H227" s="152">
        <f>SUM(H222:H226)</f>
        <v>182487.5</v>
      </c>
      <c r="I227" s="196">
        <f>SUM(I222:I226)</f>
        <v>82487.5</v>
      </c>
      <c r="J227" s="319">
        <f>SUM(J222:J226)</f>
        <v>460000</v>
      </c>
      <c r="K227" s="435">
        <f>SUM(K222:K226)</f>
        <v>130000</v>
      </c>
      <c r="L227" s="521">
        <f t="shared" si="22"/>
        <v>28.260869565217391</v>
      </c>
      <c r="M227" s="319">
        <f>SUM(M222:M226)</f>
        <v>460000</v>
      </c>
    </row>
    <row r="228" spans="1:14" ht="15.5" thickTop="1" x14ac:dyDescent="0.3">
      <c r="A228" s="259"/>
      <c r="B228" s="2"/>
      <c r="C228" s="2"/>
      <c r="D228" s="2"/>
      <c r="E228" s="2"/>
      <c r="F228" s="2"/>
      <c r="G228" s="2"/>
      <c r="H228" s="260"/>
      <c r="I228" s="261"/>
      <c r="J228" s="46"/>
      <c r="K228" s="436"/>
      <c r="L228" s="468"/>
      <c r="M228" s="46"/>
    </row>
    <row r="229" spans="1:14" x14ac:dyDescent="0.3">
      <c r="A229" s="258">
        <v>46</v>
      </c>
      <c r="B229" s="1" t="s">
        <v>136</v>
      </c>
      <c r="C229" s="1"/>
      <c r="D229" s="1"/>
      <c r="E229" s="1"/>
      <c r="F229" s="1"/>
      <c r="G229" s="1"/>
      <c r="H229" s="133"/>
      <c r="I229" s="132"/>
      <c r="J229" s="56"/>
      <c r="K229" s="377"/>
      <c r="L229" s="465"/>
      <c r="M229" s="56"/>
      <c r="N229" s="299"/>
    </row>
    <row r="230" spans="1:14" x14ac:dyDescent="0.3">
      <c r="A230" s="22">
        <v>461</v>
      </c>
      <c r="B230" s="25" t="s">
        <v>137</v>
      </c>
      <c r="C230" s="27"/>
      <c r="D230" s="27"/>
      <c r="E230" s="27"/>
      <c r="F230" s="27"/>
      <c r="G230" s="23"/>
      <c r="H230" s="176"/>
      <c r="I230" s="175"/>
      <c r="J230" s="141">
        <f>SUM(J231:J233)</f>
        <v>4707.8500000000004</v>
      </c>
      <c r="K230" s="396"/>
      <c r="L230" s="402"/>
      <c r="M230" s="141">
        <f>SUM(M231:M233)</f>
        <v>4707.8500000000004</v>
      </c>
    </row>
    <row r="231" spans="1:14" x14ac:dyDescent="0.3">
      <c r="A231" s="38">
        <v>46111</v>
      </c>
      <c r="B231" s="33" t="s">
        <v>138</v>
      </c>
      <c r="C231" s="32"/>
      <c r="D231" s="32"/>
      <c r="E231" s="32"/>
      <c r="F231" s="32"/>
      <c r="G231" s="158"/>
      <c r="H231" s="262">
        <v>1000</v>
      </c>
      <c r="I231" s="263">
        <v>0</v>
      </c>
      <c r="J231" s="89"/>
      <c r="K231" s="437"/>
      <c r="L231" s="451"/>
      <c r="M231" s="89"/>
    </row>
    <row r="232" spans="1:14" x14ac:dyDescent="0.3">
      <c r="A232" s="34">
        <v>46131</v>
      </c>
      <c r="B232" s="31" t="s">
        <v>139</v>
      </c>
      <c r="C232" s="35"/>
      <c r="D232" s="35"/>
      <c r="E232" s="35"/>
      <c r="F232" s="35"/>
      <c r="G232" s="105"/>
      <c r="H232" s="210"/>
      <c r="I232" s="211"/>
      <c r="J232" s="108"/>
      <c r="K232" s="411"/>
      <c r="L232" s="402"/>
      <c r="M232" s="108"/>
    </row>
    <row r="233" spans="1:14" ht="15.5" thickBot="1" x14ac:dyDescent="0.35">
      <c r="A233" s="34">
        <v>46141</v>
      </c>
      <c r="B233" s="31" t="s">
        <v>140</v>
      </c>
      <c r="C233" s="35"/>
      <c r="D233" s="35"/>
      <c r="E233" s="35"/>
      <c r="F233" s="35"/>
      <c r="G233" s="105"/>
      <c r="H233" s="210"/>
      <c r="I233" s="211"/>
      <c r="J233" s="108">
        <v>4707.8500000000004</v>
      </c>
      <c r="K233" s="411"/>
      <c r="L233" s="402"/>
      <c r="M233" s="108">
        <v>4707.8500000000004</v>
      </c>
      <c r="N233" s="241"/>
    </row>
    <row r="234" spans="1:14" ht="15.5" thickTop="1" x14ac:dyDescent="0.3">
      <c r="A234" s="18"/>
      <c r="B234" s="2"/>
      <c r="C234" s="2"/>
      <c r="D234" s="2"/>
      <c r="E234" s="2"/>
      <c r="F234" s="2"/>
      <c r="G234" s="2"/>
      <c r="H234" s="49"/>
      <c r="I234" s="59"/>
      <c r="J234" s="89"/>
      <c r="K234" s="359"/>
      <c r="L234" s="402"/>
      <c r="M234" s="89"/>
    </row>
    <row r="235" spans="1:14" x14ac:dyDescent="0.3">
      <c r="A235" s="22">
        <v>462</v>
      </c>
      <c r="B235" s="25" t="s">
        <v>141</v>
      </c>
      <c r="C235" s="27"/>
      <c r="D235" s="27"/>
      <c r="E235" s="27"/>
      <c r="F235" s="27"/>
      <c r="G235" s="23"/>
      <c r="H235" s="176">
        <f>SUM(H237:H241)</f>
        <v>235243.24</v>
      </c>
      <c r="I235" s="175">
        <f>SUM(I237:I241)</f>
        <v>210243.24</v>
      </c>
      <c r="J235" s="141">
        <f>SUM(J236:J241)</f>
        <v>165000</v>
      </c>
      <c r="K235" s="389">
        <f>SUM(K236:K241)</f>
        <v>40032.379999999997</v>
      </c>
      <c r="L235" s="454">
        <f>K235/J235*100</f>
        <v>24.262048484848485</v>
      </c>
      <c r="M235" s="141">
        <f>SUM(M236:M241)</f>
        <v>634534.26</v>
      </c>
    </row>
    <row r="236" spans="1:14" x14ac:dyDescent="0.3">
      <c r="A236" s="38">
        <v>46211</v>
      </c>
      <c r="B236" s="33" t="s">
        <v>142</v>
      </c>
      <c r="C236" s="32"/>
      <c r="D236" s="32"/>
      <c r="E236" s="32"/>
      <c r="F236" s="32"/>
      <c r="G236" s="158"/>
      <c r="H236" s="262"/>
      <c r="I236" s="263"/>
      <c r="J236" s="143"/>
      <c r="K236" s="438"/>
      <c r="L236" s="402"/>
      <c r="M236" s="143"/>
    </row>
    <row r="237" spans="1:14" x14ac:dyDescent="0.3">
      <c r="A237" s="34">
        <v>46221</v>
      </c>
      <c r="B237" s="31" t="s">
        <v>143</v>
      </c>
      <c r="C237" s="35"/>
      <c r="D237" s="35"/>
      <c r="E237" s="35"/>
      <c r="F237" s="35"/>
      <c r="G237" s="105"/>
      <c r="H237" s="210"/>
      <c r="I237" s="211"/>
      <c r="J237" s="108"/>
      <c r="K237" s="411"/>
      <c r="L237" s="402"/>
      <c r="M237" s="108"/>
    </row>
    <row r="238" spans="1:14" x14ac:dyDescent="0.3">
      <c r="A238" s="34">
        <v>46231</v>
      </c>
      <c r="B238" s="31" t="s">
        <v>141</v>
      </c>
      <c r="C238" s="35"/>
      <c r="D238" s="35"/>
      <c r="E238" s="35"/>
      <c r="F238" s="35"/>
      <c r="G238" s="105"/>
      <c r="H238" s="210">
        <v>593.34</v>
      </c>
      <c r="I238" s="211">
        <v>593.34</v>
      </c>
      <c r="J238" s="108">
        <v>65000</v>
      </c>
      <c r="K238" s="439">
        <v>40032.379999999997</v>
      </c>
      <c r="L238" s="451">
        <f>K238/J238*100</f>
        <v>61.588276923076926</v>
      </c>
      <c r="M238" s="108">
        <v>65000</v>
      </c>
    </row>
    <row r="239" spans="1:14" x14ac:dyDescent="0.3">
      <c r="A239" s="41">
        <v>462311</v>
      </c>
      <c r="B239" s="42" t="s">
        <v>195</v>
      </c>
      <c r="C239" s="43"/>
      <c r="D239" s="43"/>
      <c r="E239" s="43"/>
      <c r="F239" s="43"/>
      <c r="G239" s="110"/>
      <c r="H239" s="264">
        <v>96071.25</v>
      </c>
      <c r="I239" s="265">
        <v>96071.25</v>
      </c>
      <c r="J239" s="108">
        <v>100000</v>
      </c>
      <c r="K239" s="440"/>
      <c r="L239" s="451">
        <f>K239/J239*100</f>
        <v>0</v>
      </c>
      <c r="M239" s="108">
        <v>100000</v>
      </c>
    </row>
    <row r="240" spans="1:14" x14ac:dyDescent="0.3">
      <c r="A240" s="41">
        <v>4624</v>
      </c>
      <c r="B240" s="42" t="s">
        <v>198</v>
      </c>
      <c r="C240" s="43"/>
      <c r="D240" s="43"/>
      <c r="E240" s="43"/>
      <c r="F240" s="43"/>
      <c r="G240" s="110"/>
      <c r="H240" s="264">
        <v>25000</v>
      </c>
      <c r="I240" s="265"/>
      <c r="J240" s="322"/>
      <c r="K240" s="440"/>
      <c r="L240" s="451"/>
      <c r="M240" s="543">
        <v>469534.26</v>
      </c>
    </row>
    <row r="241" spans="1:14" x14ac:dyDescent="0.3">
      <c r="A241" s="13"/>
      <c r="B241" s="267"/>
      <c r="C241" s="266"/>
      <c r="D241" s="43"/>
      <c r="E241" s="43"/>
      <c r="F241" s="43"/>
      <c r="G241" s="110"/>
      <c r="H241" s="264">
        <v>113578.65</v>
      </c>
      <c r="I241" s="265">
        <v>113578.65</v>
      </c>
      <c r="J241" s="108"/>
      <c r="K241" s="441"/>
      <c r="L241" s="451"/>
      <c r="M241" s="108"/>
    </row>
    <row r="242" spans="1:14" ht="15.5" thickBot="1" x14ac:dyDescent="0.35">
      <c r="A242" s="13">
        <v>463</v>
      </c>
      <c r="B242" s="267" t="s">
        <v>152</v>
      </c>
      <c r="C242" s="43"/>
      <c r="D242" s="43"/>
      <c r="E242" s="43"/>
      <c r="F242" s="43"/>
      <c r="G242" s="43"/>
      <c r="H242" s="268"/>
      <c r="I242" s="269"/>
      <c r="J242" s="89">
        <v>250000</v>
      </c>
      <c r="K242" s="369">
        <v>216361.8</v>
      </c>
      <c r="L242" s="454">
        <f>K242/J242*100</f>
        <v>86.544719999999998</v>
      </c>
      <c r="M242" s="537">
        <v>216361.8</v>
      </c>
      <c r="N242" s="152"/>
    </row>
    <row r="243" spans="1:14" ht="15.5" thickTop="1" x14ac:dyDescent="0.3">
      <c r="A243" s="13"/>
      <c r="B243" s="267"/>
      <c r="C243" s="43"/>
      <c r="D243" s="43"/>
      <c r="E243" s="43"/>
      <c r="F243" s="43"/>
      <c r="G243" s="43"/>
      <c r="H243" s="270"/>
      <c r="I243" s="271"/>
      <c r="J243" s="89"/>
      <c r="K243" s="442"/>
      <c r="L243" s="451"/>
      <c r="M243" s="89"/>
    </row>
    <row r="244" spans="1:14" x14ac:dyDescent="0.3">
      <c r="A244" s="30"/>
      <c r="B244" s="32"/>
      <c r="C244" s="32"/>
      <c r="D244" s="32"/>
      <c r="E244" s="32"/>
      <c r="F244" s="32"/>
      <c r="G244" s="105"/>
      <c r="H244" s="272">
        <v>351577.57</v>
      </c>
      <c r="I244" s="58">
        <v>351577.57</v>
      </c>
      <c r="J244" s="322"/>
      <c r="K244" s="443"/>
      <c r="L244" s="451"/>
      <c r="M244" s="322"/>
    </row>
    <row r="245" spans="1:14" ht="15.5" thickBot="1" x14ac:dyDescent="0.35">
      <c r="A245" s="194">
        <v>46</v>
      </c>
      <c r="B245" s="242" t="s">
        <v>144</v>
      </c>
      <c r="C245" s="195"/>
      <c r="D245" s="195"/>
      <c r="E245" s="195"/>
      <c r="F245" s="195"/>
      <c r="G245" s="243"/>
      <c r="H245" s="273" t="e">
        <f>SUM(H231+H235+#REF!)</f>
        <v>#REF!</v>
      </c>
      <c r="I245" s="78" t="e">
        <f>SUM(I231+I235+#REF!)</f>
        <v>#REF!</v>
      </c>
      <c r="J245" s="471">
        <f>SUM(J230+J235+J242)</f>
        <v>419707.85</v>
      </c>
      <c r="K245" s="471">
        <f>SUM(K230+K235+K242)</f>
        <v>256394.18</v>
      </c>
      <c r="L245" s="521">
        <f>K245/J245*100</f>
        <v>61.088726360490995</v>
      </c>
      <c r="M245" s="471">
        <f>SUM(M230+M235+M242)</f>
        <v>855603.90999999992</v>
      </c>
    </row>
    <row r="246" spans="1:14" ht="15.5" thickTop="1" x14ac:dyDescent="0.3">
      <c r="A246" s="475"/>
      <c r="B246" s="2"/>
      <c r="C246" s="2"/>
      <c r="D246" s="2"/>
      <c r="E246" s="2"/>
      <c r="F246" s="2"/>
      <c r="G246" s="2"/>
      <c r="H246" s="47"/>
      <c r="I246" s="59"/>
      <c r="J246" s="86"/>
      <c r="K246" s="472"/>
      <c r="L246" s="469"/>
      <c r="M246" s="86"/>
      <c r="N246" s="299"/>
    </row>
    <row r="247" spans="1:14" x14ac:dyDescent="0.3">
      <c r="A247" s="57">
        <v>47</v>
      </c>
      <c r="B247" s="476" t="s">
        <v>155</v>
      </c>
      <c r="C247" s="2"/>
      <c r="D247" s="2"/>
      <c r="E247" s="2"/>
      <c r="F247" s="2"/>
      <c r="G247" s="2"/>
      <c r="H247" s="47">
        <v>50000</v>
      </c>
      <c r="I247" s="306"/>
      <c r="J247" s="108">
        <v>38400</v>
      </c>
      <c r="K247" s="369">
        <f>SUM(K248:K249)</f>
        <v>22400</v>
      </c>
      <c r="L247" s="454">
        <f>K247/J247*100</f>
        <v>58.333333333333336</v>
      </c>
      <c r="M247" s="108">
        <v>38400</v>
      </c>
    </row>
    <row r="248" spans="1:14" x14ac:dyDescent="0.3">
      <c r="A248" s="209">
        <v>47111</v>
      </c>
      <c r="B248" s="31" t="s">
        <v>172</v>
      </c>
      <c r="C248" s="35"/>
      <c r="D248" s="35"/>
      <c r="E248" s="35"/>
      <c r="F248" s="35"/>
      <c r="G248" s="35"/>
      <c r="H248" s="109"/>
      <c r="I248" s="478"/>
      <c r="J248" s="108">
        <v>38400</v>
      </c>
      <c r="K248" s="365">
        <v>22400</v>
      </c>
      <c r="L248" s="451">
        <f>K248/J248*100</f>
        <v>58.333333333333336</v>
      </c>
      <c r="M248" s="108">
        <v>38400</v>
      </c>
    </row>
    <row r="249" spans="1:14" ht="15.5" thickBot="1" x14ac:dyDescent="0.35">
      <c r="A249" s="39"/>
      <c r="B249" s="2"/>
      <c r="C249" s="2"/>
      <c r="D249" s="2"/>
      <c r="E249" s="2"/>
      <c r="F249" s="2"/>
      <c r="G249" s="2"/>
      <c r="H249" s="49"/>
      <c r="I249" s="59"/>
      <c r="J249" s="477"/>
      <c r="K249" s="473"/>
      <c r="L249" s="474"/>
      <c r="M249" s="477"/>
    </row>
    <row r="250" spans="1:14" x14ac:dyDescent="0.3">
      <c r="A250" s="483">
        <v>4</v>
      </c>
      <c r="B250" s="484" t="s">
        <v>145</v>
      </c>
      <c r="C250" s="484"/>
      <c r="D250" s="485"/>
      <c r="E250" s="486"/>
      <c r="F250" s="486"/>
      <c r="G250" s="487"/>
      <c r="H250" s="488" t="e">
        <f>SUM(H54+H207+H209+H218+H227+H245+H247)</f>
        <v>#REF!</v>
      </c>
      <c r="I250" s="489" t="e">
        <f>SUM(I54+I207+I209+I218+I227+I245)</f>
        <v>#REF!</v>
      </c>
      <c r="J250" s="490">
        <f>SUM(J54+J207+J209+J218+J227+J245+J247)</f>
        <v>10183107.85</v>
      </c>
      <c r="K250" s="490">
        <f>SUM(K54+K207+K209+K218+K227+K245+K247+K213)</f>
        <v>6117274.4299999988</v>
      </c>
      <c r="L250" s="491">
        <f>K250/J250*100</f>
        <v>60.072764819042931</v>
      </c>
      <c r="M250" s="490">
        <f>SUM(M54+M207+M209+M218+M227+M245+M247)</f>
        <v>10283107.85</v>
      </c>
      <c r="N250" s="298"/>
    </row>
    <row r="251" spans="1:14" x14ac:dyDescent="0.3">
      <c r="A251" s="493"/>
      <c r="B251" s="564"/>
      <c r="C251" s="565"/>
      <c r="D251" s="565"/>
      <c r="E251" s="565"/>
      <c r="F251" s="565"/>
      <c r="G251" s="566"/>
      <c r="H251" s="494" t="e">
        <f>SUM(H36-H250)</f>
        <v>#REF!</v>
      </c>
      <c r="I251" s="494"/>
      <c r="J251" s="494"/>
      <c r="K251" s="495"/>
      <c r="L251" s="496"/>
      <c r="M251" s="494"/>
    </row>
    <row r="252" spans="1:14" x14ac:dyDescent="0.3">
      <c r="A252" s="146"/>
      <c r="B252" s="567" t="s">
        <v>177</v>
      </c>
      <c r="C252" s="568"/>
      <c r="D252" s="568"/>
      <c r="E252" s="568"/>
      <c r="F252" s="568"/>
      <c r="G252" s="569"/>
      <c r="H252" s="151"/>
      <c r="I252" s="151"/>
      <c r="J252" s="151"/>
      <c r="K252" s="528">
        <f>SUM(K36-K250)</f>
        <v>2267361.9800000014</v>
      </c>
      <c r="L252" s="507"/>
      <c r="M252" s="528">
        <f>SUM(M36-M250)</f>
        <v>0</v>
      </c>
    </row>
    <row r="253" spans="1:14" x14ac:dyDescent="0.3">
      <c r="A253" s="480"/>
      <c r="B253" s="501"/>
      <c r="C253" s="501"/>
      <c r="D253" s="501"/>
      <c r="E253" s="501"/>
      <c r="F253" s="501"/>
      <c r="G253" s="501"/>
      <c r="H253" s="481"/>
      <c r="I253" s="481"/>
      <c r="J253" s="481"/>
      <c r="K253" s="510"/>
      <c r="L253" s="482"/>
      <c r="M253" s="481"/>
    </row>
    <row r="254" spans="1:14" x14ac:dyDescent="0.3">
      <c r="A254" s="480"/>
      <c r="B254" s="501"/>
      <c r="C254" s="501"/>
      <c r="D254" s="501"/>
      <c r="E254" s="501"/>
      <c r="F254" s="501"/>
      <c r="G254" s="501"/>
      <c r="H254" s="481"/>
      <c r="I254" s="481"/>
      <c r="J254" s="481"/>
      <c r="K254" s="510"/>
      <c r="L254" s="482"/>
      <c r="M254" s="481"/>
      <c r="N254" s="299"/>
    </row>
    <row r="255" spans="1:14" x14ac:dyDescent="0.3">
      <c r="A255" s="64"/>
      <c r="B255" s="2" t="s">
        <v>146</v>
      </c>
      <c r="C255" s="2"/>
      <c r="D255" s="2"/>
      <c r="E255" s="4"/>
      <c r="F255" s="4"/>
      <c r="G255" s="4"/>
      <c r="H255" s="276"/>
      <c r="I255" s="71"/>
      <c r="K255" s="410"/>
      <c r="N255" s="299"/>
    </row>
    <row r="256" spans="1:14" x14ac:dyDescent="0.3">
      <c r="A256" s="64"/>
      <c r="B256" s="2"/>
      <c r="C256" s="2"/>
      <c r="D256" s="2"/>
      <c r="E256" s="4"/>
      <c r="F256" s="4"/>
      <c r="G256" s="4"/>
      <c r="H256" s="276"/>
      <c r="I256" s="71"/>
      <c r="J256" s="287"/>
      <c r="K256" s="282"/>
      <c r="M256" s="287"/>
      <c r="N256" s="299"/>
    </row>
    <row r="257" spans="1:14" ht="15.5" x14ac:dyDescent="0.35">
      <c r="A257" s="277"/>
      <c r="B257" s="1" t="s">
        <v>179</v>
      </c>
      <c r="C257" s="1"/>
      <c r="D257" s="1"/>
      <c r="E257" s="1"/>
      <c r="F257" s="1"/>
      <c r="G257" s="276"/>
      <c r="H257" s="276"/>
      <c r="I257" s="139"/>
      <c r="J257" s="287"/>
      <c r="K257" s="445"/>
      <c r="L257" s="500"/>
      <c r="M257" s="287"/>
      <c r="N257" s="299"/>
    </row>
    <row r="258" spans="1:14" x14ac:dyDescent="0.3">
      <c r="A258" s="277"/>
      <c r="B258" s="1" t="s">
        <v>200</v>
      </c>
      <c r="C258" s="1"/>
      <c r="D258" s="1"/>
      <c r="E258" s="1"/>
      <c r="F258" s="1"/>
      <c r="G258" s="276"/>
      <c r="H258" s="276"/>
      <c r="I258" s="139"/>
      <c r="J258" s="287"/>
      <c r="K258" s="445"/>
      <c r="L258" s="499"/>
      <c r="M258" s="287"/>
      <c r="N258" s="298"/>
    </row>
    <row r="259" spans="1:14" x14ac:dyDescent="0.3">
      <c r="A259" s="277"/>
      <c r="B259" s="1" t="s">
        <v>201</v>
      </c>
      <c r="C259" s="1"/>
      <c r="D259" s="1"/>
      <c r="E259" s="1"/>
      <c r="F259" s="1"/>
      <c r="G259" s="276"/>
      <c r="H259" s="129"/>
      <c r="I259" s="139"/>
      <c r="J259" s="287"/>
      <c r="K259" s="445"/>
      <c r="L259" s="470"/>
      <c r="M259" s="287"/>
    </row>
    <row r="260" spans="1:14" x14ac:dyDescent="0.3">
      <c r="A260" s="277"/>
      <c r="B260" s="1" t="s">
        <v>180</v>
      </c>
      <c r="C260" s="1"/>
      <c r="D260" s="1"/>
      <c r="E260" s="1"/>
      <c r="F260" s="1"/>
      <c r="G260" s="276"/>
      <c r="H260" s="129"/>
      <c r="I260" s="139"/>
      <c r="J260" s="287"/>
      <c r="K260" s="445"/>
      <c r="L260" s="470"/>
      <c r="M260" s="287"/>
    </row>
    <row r="261" spans="1:14" x14ac:dyDescent="0.3">
      <c r="A261" s="277"/>
      <c r="B261" s="277" t="s">
        <v>181</v>
      </c>
      <c r="C261" s="1"/>
      <c r="D261" s="1"/>
      <c r="E261" s="1"/>
      <c r="F261" s="1"/>
      <c r="G261" s="1"/>
      <c r="H261" s="129"/>
      <c r="I261" s="59"/>
      <c r="J261" s="287"/>
      <c r="K261" s="433"/>
      <c r="L261" s="470"/>
      <c r="M261" s="287"/>
      <c r="N261" s="298"/>
    </row>
    <row r="262" spans="1:14" x14ac:dyDescent="0.3">
      <c r="A262" s="277"/>
      <c r="B262" s="277" t="s">
        <v>182</v>
      </c>
      <c r="C262" s="1"/>
      <c r="D262" s="1"/>
      <c r="E262" s="1"/>
      <c r="F262" s="1"/>
      <c r="G262" s="1"/>
      <c r="H262" s="129"/>
      <c r="I262" s="59"/>
      <c r="J262" s="287"/>
      <c r="K262" s="433"/>
      <c r="L262" s="470"/>
      <c r="M262" s="287"/>
      <c r="N262" s="299"/>
    </row>
    <row r="263" spans="1:14" ht="12" customHeight="1" x14ac:dyDescent="0.3">
      <c r="A263" s="277"/>
      <c r="B263" s="277"/>
      <c r="C263" s="1"/>
      <c r="D263" s="1"/>
      <c r="E263" s="1"/>
      <c r="F263" s="1"/>
      <c r="G263" s="1"/>
      <c r="H263" s="47"/>
      <c r="I263" s="59"/>
      <c r="J263" s="287"/>
      <c r="K263" s="433"/>
      <c r="L263" s="470"/>
      <c r="M263" s="287"/>
      <c r="N263" s="299"/>
    </row>
    <row r="264" spans="1:14" x14ac:dyDescent="0.3">
      <c r="A264" s="277"/>
      <c r="B264" s="277"/>
      <c r="C264" s="1"/>
      <c r="D264" s="1"/>
      <c r="E264" s="1"/>
      <c r="F264" s="1"/>
      <c r="G264" s="1"/>
      <c r="H264" s="47"/>
      <c r="I264" s="59"/>
      <c r="J264" s="287"/>
      <c r="K264" s="433"/>
      <c r="L264" s="470"/>
      <c r="M264" s="287"/>
    </row>
    <row r="265" spans="1:14" ht="15.5" thickBot="1" x14ac:dyDescent="0.35">
      <c r="A265" s="48"/>
      <c r="B265" s="2"/>
      <c r="C265" s="2"/>
      <c r="D265" s="2"/>
      <c r="E265" s="2"/>
      <c r="F265" s="2"/>
      <c r="G265" s="47"/>
      <c r="I265" s="139"/>
      <c r="J265" s="287"/>
      <c r="K265" s="444"/>
      <c r="L265" s="470"/>
      <c r="M265" s="287"/>
      <c r="N265" s="274"/>
    </row>
    <row r="266" spans="1:14" s="60" customFormat="1" ht="15.5" thickTop="1" x14ac:dyDescent="0.3">
      <c r="A266" s="282"/>
      <c r="B266" s="282"/>
      <c r="C266" s="282"/>
      <c r="D266" s="282"/>
      <c r="E266" s="282"/>
      <c r="F266" s="282"/>
      <c r="G266" s="282"/>
      <c r="H266" s="218"/>
      <c r="I266" s="219"/>
      <c r="J266" s="218"/>
      <c r="K266" s="357"/>
      <c r="L266" s="357"/>
      <c r="M266" s="218"/>
      <c r="N266" s="275"/>
    </row>
    <row r="267" spans="1:14" s="60" customFormat="1" x14ac:dyDescent="0.3">
      <c r="A267" s="282"/>
      <c r="B267" s="282"/>
      <c r="C267" s="282"/>
      <c r="D267" s="282"/>
      <c r="E267" s="282"/>
      <c r="F267" s="282"/>
      <c r="G267" s="282"/>
      <c r="H267" s="218"/>
      <c r="I267" s="219"/>
      <c r="J267" s="218"/>
      <c r="K267" s="357"/>
      <c r="L267" s="357"/>
      <c r="M267" s="218"/>
      <c r="N267" s="275"/>
    </row>
    <row r="268" spans="1:14" s="60" customFormat="1" x14ac:dyDescent="0.3">
      <c r="A268" s="282"/>
      <c r="B268" s="282"/>
      <c r="C268" s="282"/>
      <c r="D268" s="282"/>
      <c r="E268" s="282"/>
      <c r="F268" s="282"/>
      <c r="G268" s="282"/>
      <c r="H268" s="218"/>
      <c r="I268" s="219"/>
      <c r="J268" s="218"/>
      <c r="K268" s="357"/>
      <c r="L268" s="357"/>
      <c r="M268" s="218"/>
      <c r="N268" s="181"/>
    </row>
    <row r="269" spans="1:14" ht="15.5" thickBot="1" x14ac:dyDescent="0.35"/>
    <row r="270" spans="1:14" x14ac:dyDescent="0.3">
      <c r="N270" s="492"/>
    </row>
    <row r="271" spans="1:14" s="498" customFormat="1" x14ac:dyDescent="0.3">
      <c r="A271" s="282"/>
      <c r="B271" s="282"/>
      <c r="C271" s="282"/>
      <c r="D271" s="282"/>
      <c r="E271" s="282"/>
      <c r="F271" s="282"/>
      <c r="G271" s="282"/>
      <c r="H271" s="218"/>
      <c r="I271" s="219"/>
      <c r="J271" s="218"/>
      <c r="K271" s="357"/>
      <c r="L271" s="357"/>
      <c r="M271" s="218"/>
      <c r="N271" s="497"/>
    </row>
    <row r="272" spans="1:14" s="498" customFormat="1" x14ac:dyDescent="0.3">
      <c r="A272" s="282"/>
      <c r="B272" s="282"/>
      <c r="C272" s="282"/>
      <c r="D272" s="282"/>
      <c r="E272" s="282"/>
      <c r="F272" s="282"/>
      <c r="G272" s="282"/>
      <c r="H272" s="218"/>
      <c r="I272" s="219"/>
      <c r="J272" s="218"/>
      <c r="K272" s="357"/>
      <c r="L272" s="357"/>
      <c r="M272" s="218"/>
      <c r="N272" s="497"/>
    </row>
    <row r="273" spans="1:14" s="509" customFormat="1" x14ac:dyDescent="0.3">
      <c r="A273" s="282"/>
      <c r="B273" s="282"/>
      <c r="C273" s="282"/>
      <c r="D273" s="282"/>
      <c r="E273" s="282"/>
      <c r="F273" s="282"/>
      <c r="G273" s="282"/>
      <c r="H273" s="218"/>
      <c r="I273" s="219"/>
      <c r="J273" s="218"/>
      <c r="K273" s="357"/>
      <c r="L273" s="357"/>
      <c r="M273" s="218"/>
      <c r="N273" s="508"/>
    </row>
    <row r="274" spans="1:14" s="509" customFormat="1" x14ac:dyDescent="0.3">
      <c r="A274" s="282"/>
      <c r="B274" s="282"/>
      <c r="C274" s="282"/>
      <c r="D274" s="282"/>
      <c r="E274" s="282"/>
      <c r="F274" s="282"/>
      <c r="G274" s="282"/>
      <c r="H274" s="218"/>
      <c r="I274" s="219"/>
      <c r="J274" s="218"/>
      <c r="K274" s="357"/>
      <c r="L274" s="357"/>
      <c r="M274" s="218"/>
      <c r="N274" s="508"/>
    </row>
    <row r="275" spans="1:14" ht="20.149999999999999" customHeight="1" x14ac:dyDescent="0.3"/>
    <row r="276" spans="1:14" ht="20.149999999999999" customHeight="1" x14ac:dyDescent="0.3"/>
    <row r="277" spans="1:14" ht="20.149999999999999" customHeight="1" x14ac:dyDescent="0.3"/>
    <row r="278" spans="1:14" ht="20.149999999999999" customHeight="1" x14ac:dyDescent="0.3"/>
    <row r="279" spans="1:14" ht="20.149999999999999" customHeight="1" x14ac:dyDescent="0.3"/>
    <row r="280" spans="1:14" ht="20.149999999999999" customHeight="1" x14ac:dyDescent="0.3"/>
    <row r="281" spans="1:14" ht="20.149999999999999" customHeight="1" x14ac:dyDescent="0.3"/>
    <row r="282" spans="1:14" ht="20.149999999999999" customHeight="1" x14ac:dyDescent="0.3"/>
    <row r="283" spans="1:14" ht="20.149999999999999" customHeight="1" x14ac:dyDescent="0.3"/>
    <row r="284" spans="1:14" ht="20.149999999999999" customHeight="1" x14ac:dyDescent="0.3"/>
    <row r="285" spans="1:14" ht="20.149999999999999" customHeight="1" x14ac:dyDescent="0.3"/>
  </sheetData>
  <mergeCells count="6">
    <mergeCell ref="A1:L1"/>
    <mergeCell ref="A3:L3"/>
    <mergeCell ref="A4:L4"/>
    <mergeCell ref="B251:G251"/>
    <mergeCell ref="B252:G252"/>
    <mergeCell ref="A188:G188"/>
  </mergeCells>
  <phoneticPr fontId="8" type="noConversion"/>
  <pageMargins left="0.75" right="0.75" top="1" bottom="1" header="0.5" footer="0.5"/>
  <pageSetup paperSize="9" scale="56" orientation="portrait" verticalDpi="597" r:id="rId1"/>
  <headerFooter alignWithMargins="0"/>
  <rowBreaks count="3" manualBreakCount="3">
    <brk id="69" max="14" man="1"/>
    <brk id="149" max="14" man="1"/>
    <brk id="21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20"/>
  <sheetViews>
    <sheetView topLeftCell="A13" workbookViewId="0">
      <selection activeCell="C20" sqref="C20"/>
    </sheetView>
  </sheetViews>
  <sheetFormatPr defaultRowHeight="12.5" x14ac:dyDescent="0.25"/>
  <cols>
    <col min="3" max="3" width="9.81640625" bestFit="1" customWidth="1"/>
  </cols>
  <sheetData>
    <row r="1" spans="3:3" ht="13" thickBot="1" x14ac:dyDescent="0.3"/>
    <row r="2" spans="3:3" ht="13" thickBot="1" x14ac:dyDescent="0.3">
      <c r="C2" s="51">
        <v>6150</v>
      </c>
    </row>
    <row r="3" spans="3:3" ht="13" thickBot="1" x14ac:dyDescent="0.3">
      <c r="C3" s="52">
        <v>26250</v>
      </c>
    </row>
    <row r="4" spans="3:3" ht="13" thickBot="1" x14ac:dyDescent="0.3">
      <c r="C4" s="52">
        <v>6200</v>
      </c>
    </row>
    <row r="5" spans="3:3" ht="13" thickBot="1" x14ac:dyDescent="0.3">
      <c r="C5" s="52">
        <v>31486.77</v>
      </c>
    </row>
    <row r="6" spans="3:3" ht="13" thickBot="1" x14ac:dyDescent="0.3">
      <c r="C6" s="52">
        <v>12500</v>
      </c>
    </row>
    <row r="7" spans="3:3" ht="13" thickBot="1" x14ac:dyDescent="0.3">
      <c r="C7" s="52">
        <v>35000</v>
      </c>
    </row>
    <row r="8" spans="3:3" ht="13" thickBot="1" x14ac:dyDescent="0.3">
      <c r="C8" s="52">
        <v>56250</v>
      </c>
    </row>
    <row r="9" spans="3:3" ht="13" thickBot="1" x14ac:dyDescent="0.3">
      <c r="C9" s="52">
        <v>8000</v>
      </c>
    </row>
    <row r="10" spans="3:3" ht="13" thickBot="1" x14ac:dyDescent="0.3">
      <c r="C10" s="52">
        <v>72637</v>
      </c>
    </row>
    <row r="11" spans="3:3" ht="13" thickBot="1" x14ac:dyDescent="0.3">
      <c r="C11" s="52">
        <v>4386</v>
      </c>
    </row>
    <row r="12" spans="3:3" ht="13" thickBot="1" x14ac:dyDescent="0.3">
      <c r="C12" s="52">
        <v>13225.8</v>
      </c>
    </row>
    <row r="13" spans="3:3" ht="13" thickBot="1" x14ac:dyDescent="0.3">
      <c r="C13" s="52">
        <v>2130</v>
      </c>
    </row>
    <row r="14" spans="3:3" x14ac:dyDescent="0.25">
      <c r="C14" s="53">
        <v>30000</v>
      </c>
    </row>
    <row r="15" spans="3:3" x14ac:dyDescent="0.25">
      <c r="C15" s="53">
        <v>31500</v>
      </c>
    </row>
    <row r="16" spans="3:3" ht="13" thickBot="1" x14ac:dyDescent="0.3">
      <c r="C16" s="54"/>
    </row>
    <row r="17" spans="3:3" ht="13" thickBot="1" x14ac:dyDescent="0.3">
      <c r="C17" s="52">
        <v>10700</v>
      </c>
    </row>
    <row r="18" spans="3:3" ht="13" thickBot="1" x14ac:dyDescent="0.3">
      <c r="C18" s="52">
        <v>6720</v>
      </c>
    </row>
    <row r="19" spans="3:3" ht="13" thickBot="1" x14ac:dyDescent="0.3">
      <c r="C19" s="52">
        <v>17192</v>
      </c>
    </row>
    <row r="20" spans="3:3" x14ac:dyDescent="0.25">
      <c r="C20" s="3">
        <f>SUM(C2:C19)</f>
        <v>370327.57</v>
      </c>
    </row>
  </sheetData>
  <phoneticPr fontId="8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PROSIRENI PLAN 2019.</vt:lpstr>
      <vt:lpstr>Sheet3</vt:lpstr>
      <vt:lpstr>'PROSIRENI PLAN 2019.'!Print_Area</vt:lpstr>
    </vt:vector>
  </TitlesOfParts>
  <Company>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vlasta</cp:lastModifiedBy>
  <cp:lastPrinted>2019-09-30T14:11:03Z</cp:lastPrinted>
  <dcterms:created xsi:type="dcterms:W3CDTF">2011-11-24T13:30:45Z</dcterms:created>
  <dcterms:modified xsi:type="dcterms:W3CDTF">2019-11-06T08:34:01Z</dcterms:modified>
</cp:coreProperties>
</file>