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GRADEVINARI_SKUPŠTINE_2018_2022\14_SKUPSTINA 3_12_2022\"/>
    </mc:Choice>
  </mc:AlternateContent>
  <xr:revisionPtr revIDLastSave="0" documentId="13_ncr:1_{3A0DEDF8-A2DF-4456-8FCA-534C5AF0F9E0}" xr6:coauthVersionLast="47" xr6:coauthVersionMax="47" xr10:uidLastSave="{00000000-0000-0000-0000-000000000000}"/>
  <bookViews>
    <workbookView xWindow="50" yWindow="530" windowWidth="19150" windowHeight="10870" xr2:uid="{00000000-000D-0000-FFFF-FFFF00000000}"/>
  </bookViews>
  <sheets>
    <sheet name="Sheet3" sheetId="3" r:id="rId1"/>
  </sheets>
  <definedNames>
    <definedName name="_xlnm.Print_Area" localSheetId="0">Sheet3!$A$1:$R$267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5" i="3" l="1"/>
  <c r="I205" i="3"/>
  <c r="K205" i="3"/>
  <c r="L205" i="3" s="1"/>
  <c r="I70" i="3"/>
  <c r="I211" i="3"/>
  <c r="J205" i="3" l="1"/>
  <c r="K144" i="3"/>
  <c r="K187" i="3" l="1"/>
  <c r="L13" i="3"/>
  <c r="L18" i="3"/>
  <c r="L25" i="3"/>
  <c r="L30" i="3"/>
  <c r="L38" i="3"/>
  <c r="L42" i="3"/>
  <c r="L43" i="3"/>
  <c r="L44" i="3"/>
  <c r="L47" i="3"/>
  <c r="L55" i="3"/>
  <c r="L56" i="3"/>
  <c r="L57" i="3"/>
  <c r="L58" i="3"/>
  <c r="L59" i="3"/>
  <c r="L60" i="3"/>
  <c r="L61" i="3"/>
  <c r="L62" i="3"/>
  <c r="L63" i="3"/>
  <c r="L64" i="3"/>
  <c r="L71" i="3"/>
  <c r="L72" i="3"/>
  <c r="L73" i="3"/>
  <c r="L74" i="3"/>
  <c r="L75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3" i="3"/>
  <c r="L94" i="3"/>
  <c r="L99" i="3"/>
  <c r="L100" i="3"/>
  <c r="L101" i="3"/>
  <c r="L102" i="3"/>
  <c r="L105" i="3"/>
  <c r="L106" i="3"/>
  <c r="L108" i="3"/>
  <c r="L109" i="3"/>
  <c r="L114" i="3"/>
  <c r="L115" i="3"/>
  <c r="L116" i="3"/>
  <c r="L117" i="3"/>
  <c r="L118" i="3"/>
  <c r="L121" i="3"/>
  <c r="L122" i="3"/>
  <c r="L123" i="3"/>
  <c r="L124" i="3"/>
  <c r="L128" i="3"/>
  <c r="L130" i="3"/>
  <c r="L131" i="3"/>
  <c r="L132" i="3"/>
  <c r="L134" i="3"/>
  <c r="L135" i="3"/>
  <c r="L137" i="3"/>
  <c r="L139" i="3"/>
  <c r="L140" i="3"/>
  <c r="L144" i="3"/>
  <c r="L145" i="3"/>
  <c r="L149" i="3"/>
  <c r="L150" i="3"/>
  <c r="L151" i="3"/>
  <c r="L152" i="3"/>
  <c r="L153" i="3"/>
  <c r="L157" i="3"/>
  <c r="L158" i="3"/>
  <c r="L159" i="3"/>
  <c r="L160" i="3"/>
  <c r="L163" i="3"/>
  <c r="L164" i="3"/>
  <c r="L165" i="3"/>
  <c r="L166" i="3"/>
  <c r="L169" i="3"/>
  <c r="L170" i="3"/>
  <c r="L171" i="3"/>
  <c r="L172" i="3"/>
  <c r="L173" i="3"/>
  <c r="L174" i="3"/>
  <c r="L175" i="3"/>
  <c r="L176" i="3"/>
  <c r="L177" i="3"/>
  <c r="L178" i="3"/>
  <c r="L179" i="3"/>
  <c r="L184" i="3"/>
  <c r="L185" i="3"/>
  <c r="L188" i="3"/>
  <c r="L189" i="3"/>
  <c r="L190" i="3"/>
  <c r="L191" i="3"/>
  <c r="L193" i="3"/>
  <c r="L194" i="3"/>
  <c r="L195" i="3"/>
  <c r="L196" i="3"/>
  <c r="L197" i="3"/>
  <c r="L198" i="3"/>
  <c r="L203" i="3"/>
  <c r="L209" i="3"/>
  <c r="L215" i="3"/>
  <c r="L216" i="3"/>
  <c r="L217" i="3"/>
  <c r="L218" i="3"/>
  <c r="L219" i="3"/>
  <c r="L220" i="3"/>
  <c r="L228" i="3"/>
  <c r="L229" i="3"/>
  <c r="L232" i="3"/>
  <c r="L233" i="3"/>
  <c r="L234" i="3"/>
  <c r="L235" i="3"/>
  <c r="L236" i="3"/>
  <c r="L237" i="3"/>
  <c r="L238" i="3"/>
  <c r="L240" i="3"/>
  <c r="L12" i="3"/>
  <c r="J240" i="3"/>
  <c r="J238" i="3"/>
  <c r="J237" i="3"/>
  <c r="J236" i="3"/>
  <c r="J235" i="3"/>
  <c r="J234" i="3"/>
  <c r="J233" i="3"/>
  <c r="J232" i="3"/>
  <c r="K230" i="3"/>
  <c r="K241" i="3" s="1"/>
  <c r="L241" i="3" s="1"/>
  <c r="I230" i="3"/>
  <c r="I241" i="3" s="1"/>
  <c r="H230" i="3"/>
  <c r="H241" i="3" s="1"/>
  <c r="J228" i="3"/>
  <c r="K225" i="3"/>
  <c r="L225" i="3" s="1"/>
  <c r="I225" i="3"/>
  <c r="H225" i="3"/>
  <c r="K222" i="3"/>
  <c r="I222" i="3"/>
  <c r="H222" i="3"/>
  <c r="J219" i="3"/>
  <c r="J218" i="3"/>
  <c r="J217" i="3"/>
  <c r="J216" i="3"/>
  <c r="J215" i="3"/>
  <c r="K211" i="3"/>
  <c r="H211" i="3"/>
  <c r="J209" i="3"/>
  <c r="J203" i="3"/>
  <c r="J198" i="3"/>
  <c r="J197" i="3"/>
  <c r="J196" i="3"/>
  <c r="J195" i="3"/>
  <c r="J194" i="3"/>
  <c r="J193" i="3"/>
  <c r="K192" i="3"/>
  <c r="L192" i="3" s="1"/>
  <c r="I192" i="3"/>
  <c r="H192" i="3"/>
  <c r="J190" i="3"/>
  <c r="J188" i="3"/>
  <c r="I187" i="3"/>
  <c r="I200" i="3" s="1"/>
  <c r="H187" i="3"/>
  <c r="H200" i="3" s="1"/>
  <c r="J185" i="3"/>
  <c r="J184" i="3"/>
  <c r="J179" i="3"/>
  <c r="J178" i="3"/>
  <c r="J176" i="3"/>
  <c r="J175" i="3"/>
  <c r="J174" i="3"/>
  <c r="J173" i="3"/>
  <c r="J172" i="3"/>
  <c r="J171" i="3"/>
  <c r="J170" i="3"/>
  <c r="J169" i="3"/>
  <c r="K168" i="3"/>
  <c r="L168" i="3" s="1"/>
  <c r="I168" i="3"/>
  <c r="H168" i="3"/>
  <c r="J166" i="3"/>
  <c r="J165" i="3"/>
  <c r="J164" i="3"/>
  <c r="J163" i="3"/>
  <c r="K162" i="3"/>
  <c r="L162" i="3" s="1"/>
  <c r="I162" i="3"/>
  <c r="H162" i="3"/>
  <c r="J160" i="3"/>
  <c r="J159" i="3"/>
  <c r="J158" i="3"/>
  <c r="J157" i="3"/>
  <c r="J155" i="3"/>
  <c r="J153" i="3"/>
  <c r="J152" i="3"/>
  <c r="J151" i="3"/>
  <c r="J150" i="3"/>
  <c r="J149" i="3"/>
  <c r="K147" i="3"/>
  <c r="L147" i="3" s="1"/>
  <c r="I147" i="3"/>
  <c r="H147" i="3"/>
  <c r="J145" i="3"/>
  <c r="I144" i="3"/>
  <c r="H144" i="3"/>
  <c r="J140" i="3"/>
  <c r="J139" i="3"/>
  <c r="J137" i="3"/>
  <c r="J135" i="3"/>
  <c r="J134" i="3"/>
  <c r="K133" i="3"/>
  <c r="L133" i="3" s="1"/>
  <c r="I133" i="3"/>
  <c r="H133" i="3"/>
  <c r="J131" i="3"/>
  <c r="J130" i="3"/>
  <c r="J128" i="3"/>
  <c r="K126" i="3"/>
  <c r="L126" i="3" s="1"/>
  <c r="I126" i="3"/>
  <c r="H126" i="3"/>
  <c r="J124" i="3"/>
  <c r="J123" i="3"/>
  <c r="J122" i="3"/>
  <c r="J121" i="3"/>
  <c r="K120" i="3"/>
  <c r="L120" i="3" s="1"/>
  <c r="I120" i="3"/>
  <c r="H120" i="3"/>
  <c r="J118" i="3"/>
  <c r="J117" i="3"/>
  <c r="J116" i="3"/>
  <c r="J115" i="3"/>
  <c r="J114" i="3"/>
  <c r="K113" i="3"/>
  <c r="I113" i="3"/>
  <c r="H113" i="3"/>
  <c r="J109" i="3"/>
  <c r="J108" i="3"/>
  <c r="J106" i="3"/>
  <c r="J105" i="3"/>
  <c r="K104" i="3"/>
  <c r="L104" i="3" s="1"/>
  <c r="I104" i="3"/>
  <c r="H104" i="3"/>
  <c r="J102" i="3"/>
  <c r="J101" i="3"/>
  <c r="J100" i="3"/>
  <c r="J99" i="3"/>
  <c r="K98" i="3"/>
  <c r="I98" i="3"/>
  <c r="H98" i="3"/>
  <c r="J94" i="3"/>
  <c r="J93" i="3"/>
  <c r="K92" i="3"/>
  <c r="L92" i="3" s="1"/>
  <c r="I92" i="3"/>
  <c r="I95" i="3" s="1"/>
  <c r="H92" i="3"/>
  <c r="J90" i="3"/>
  <c r="J89" i="3"/>
  <c r="J88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K70" i="3"/>
  <c r="H70" i="3"/>
  <c r="J70" i="3" s="1"/>
  <c r="K65" i="3"/>
  <c r="L65" i="3" s="1"/>
  <c r="I65" i="3"/>
  <c r="H65" i="3"/>
  <c r="J64" i="3"/>
  <c r="J63" i="3"/>
  <c r="J62" i="3"/>
  <c r="J60" i="3"/>
  <c r="J59" i="3"/>
  <c r="J57" i="3"/>
  <c r="J56" i="3"/>
  <c r="J55" i="3"/>
  <c r="J47" i="3"/>
  <c r="K46" i="3"/>
  <c r="L46" i="3" s="1"/>
  <c r="I46" i="3"/>
  <c r="H46" i="3"/>
  <c r="J44" i="3"/>
  <c r="J43" i="3"/>
  <c r="K41" i="3"/>
  <c r="L41" i="3" s="1"/>
  <c r="I41" i="3"/>
  <c r="H41" i="3"/>
  <c r="J38" i="3"/>
  <c r="K37" i="3"/>
  <c r="L37" i="3" s="1"/>
  <c r="I37" i="3"/>
  <c r="H37" i="3"/>
  <c r="K32" i="3"/>
  <c r="I32" i="3"/>
  <c r="H32" i="3"/>
  <c r="J30" i="3"/>
  <c r="J25" i="3"/>
  <c r="K20" i="3"/>
  <c r="L20" i="3" s="1"/>
  <c r="I20" i="3"/>
  <c r="H20" i="3"/>
  <c r="J18" i="3"/>
  <c r="K14" i="3"/>
  <c r="L14" i="3" s="1"/>
  <c r="I14" i="3"/>
  <c r="H14" i="3"/>
  <c r="J13" i="3"/>
  <c r="J12" i="3"/>
  <c r="J200" i="3" l="1"/>
  <c r="L211" i="3"/>
  <c r="K181" i="3"/>
  <c r="L181" i="3" s="1"/>
  <c r="K200" i="3"/>
  <c r="L200" i="3" s="1"/>
  <c r="L222" i="3"/>
  <c r="I110" i="3"/>
  <c r="J32" i="3"/>
  <c r="J46" i="3"/>
  <c r="J65" i="3"/>
  <c r="J147" i="3"/>
  <c r="J168" i="3"/>
  <c r="L187" i="3"/>
  <c r="H110" i="3"/>
  <c r="J225" i="3"/>
  <c r="H33" i="3"/>
  <c r="H51" i="3"/>
  <c r="J41" i="3"/>
  <c r="J192" i="3"/>
  <c r="J222" i="3"/>
  <c r="J14" i="3"/>
  <c r="K110" i="3"/>
  <c r="L110" i="3" s="1"/>
  <c r="K95" i="3"/>
  <c r="L95" i="3" s="1"/>
  <c r="J104" i="3"/>
  <c r="K33" i="3"/>
  <c r="L33" i="3" s="1"/>
  <c r="J133" i="3"/>
  <c r="J162" i="3"/>
  <c r="L70" i="3"/>
  <c r="H181" i="3"/>
  <c r="J144" i="3"/>
  <c r="L98" i="3"/>
  <c r="I33" i="3"/>
  <c r="J37" i="3"/>
  <c r="H95" i="3"/>
  <c r="J126" i="3"/>
  <c r="J187" i="3"/>
  <c r="J230" i="3"/>
  <c r="L230" i="3"/>
  <c r="L113" i="3"/>
  <c r="J92" i="3"/>
  <c r="L32" i="3"/>
  <c r="K51" i="3"/>
  <c r="L51" i="3" s="1"/>
  <c r="J98" i="3"/>
  <c r="J113" i="3"/>
  <c r="I181" i="3"/>
  <c r="J211" i="3"/>
  <c r="J241" i="3"/>
  <c r="J20" i="3"/>
  <c r="J120" i="3"/>
  <c r="I51" i="3"/>
  <c r="J110" i="3" l="1"/>
  <c r="J33" i="3"/>
  <c r="I201" i="3"/>
  <c r="I243" i="3" s="1"/>
  <c r="H201" i="3"/>
  <c r="H243" i="3" s="1"/>
  <c r="J95" i="3"/>
  <c r="J181" i="3"/>
  <c r="K201" i="3"/>
  <c r="K243" i="3" s="1"/>
  <c r="J51" i="3"/>
  <c r="J201" i="3" l="1"/>
  <c r="L201" i="3"/>
  <c r="J243" i="3"/>
  <c r="I245" i="3"/>
  <c r="K245" i="3" l="1"/>
  <c r="L245" i="3" s="1"/>
  <c r="L243" i="3"/>
</calcChain>
</file>

<file path=xl/sharedStrings.xml><?xml version="1.0" encoding="utf-8"?>
<sst xmlns="http://schemas.openxmlformats.org/spreadsheetml/2006/main" count="222" uniqueCount="205">
  <si>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</si>
  <si>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</si>
  <si>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</si>
  <si>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</si>
  <si>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</si>
  <si>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</si>
  <si>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PRIHODI OD IMOVINE</t>
  </si>
  <si>
    <t>Prihodi od financijske imovine</t>
  </si>
  <si>
    <t>KTA račun - REDOVNI</t>
  </si>
  <si>
    <t>Prihodi od zateznih kamata</t>
  </si>
  <si>
    <t>OSTALI PRIHODI</t>
  </si>
  <si>
    <t>PRIHODI OD IZDAVANJA JAVNIH ISPRAVA</t>
  </si>
  <si>
    <t>Prihodi od izdavanja javnih isprava</t>
  </si>
  <si>
    <t>Ostali nespomenuti prihodi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</si>
  <si>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</si>
  <si>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</si>
  <si>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</si>
  <si>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</si>
  <si>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</si>
  <si>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</si>
  <si>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</si>
  <si>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</si>
  <si>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</si>
  <si>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</si>
  <si>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</si>
  <si>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</si>
  <si>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</si>
  <si>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</si>
  <si>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</si>
  <si>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</si>
  <si>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</si>
  <si>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</si>
  <si>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</si>
  <si>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</si>
  <si>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</si>
  <si>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</si>
  <si>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</si>
  <si>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</si>
  <si>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Nakn. troš.članovima u predst.i izvrš.tijelima, povjeren.i sl.</t>
  </si>
  <si>
    <t>Naknade za rad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</si>
  <si>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</si>
  <si>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</si>
  <si>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</si>
  <si>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</si>
  <si>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NADZOR RADA ČLANOVA</t>
  </si>
  <si>
    <t xml:space="preserve">Odbori PODRUČNI </t>
  </si>
  <si>
    <t>Stegovna tijela</t>
  </si>
  <si>
    <t>Naknade za službena putovanja</t>
  </si>
  <si>
    <t>Nakn.za služ.putovanja u zemlji</t>
  </si>
  <si>
    <t>Nakn.za služ.putovanja u inozemstvu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</si>
  <si>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</si>
  <si>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</si>
  <si>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</si>
  <si>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</si>
  <si>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</si>
  <si>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</si>
  <si>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</si>
  <si>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</si>
  <si>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</si>
  <si>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</si>
  <si>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</si>
  <si>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</si>
  <si>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</si>
  <si>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</si>
  <si>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</si>
  <si>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</si>
  <si>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tekućeg i investicijskog održavanja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</si>
  <si>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</si>
  <si>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</si>
  <si>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</si>
  <si>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</si>
  <si>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</si>
  <si>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</si>
  <si>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</si>
  <si>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</si>
  <si>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</si>
  <si>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</si>
  <si>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</si>
  <si>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</si>
  <si>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</si>
  <si>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</si>
  <si>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</si>
  <si>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</si>
  <si>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</si>
  <si>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</si>
  <si>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</si>
  <si>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</si>
  <si>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</si>
  <si>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</si>
  <si>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</si>
  <si>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</si>
  <si>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</si>
  <si>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</si>
  <si>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</si>
  <si>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</si>
  <si>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</si>
  <si>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</si>
  <si>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</si>
  <si>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</si>
  <si>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 xml:space="preserve">Ostali nespomenuti rashodi 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</si>
  <si>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</si>
  <si>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</si>
  <si>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</si>
  <si>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</si>
  <si>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</si>
  <si>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</si>
  <si>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</si>
  <si>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</si>
  <si>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</si>
  <si>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</si>
  <si>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</si>
  <si>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</si>
  <si>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</si>
  <si>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</si>
  <si>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DONACIJE</t>
  </si>
  <si>
    <t>Tekuće donacije</t>
  </si>
  <si>
    <t>Suizdavaštvo časopisa Građevinar</t>
  </si>
  <si>
    <t>Sufinanciranje knjiga - unapređenje struke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</si>
  <si>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</si>
  <si>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</si>
  <si>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</si>
  <si>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</si>
  <si>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</si>
  <si>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</si>
  <si>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R A S H O D I   U K U P N O</t>
  </si>
  <si>
    <t>Povjerenstvo za financije:</t>
  </si>
  <si>
    <t>HRVATSKA KOMORA INŽENJERA GRAĐEVINARSTVA</t>
  </si>
  <si>
    <t>Plaće za prekovremeni rad</t>
  </si>
  <si>
    <t>Usluge telefona  (OPTIKA - Iskon)</t>
  </si>
  <si>
    <t>Izrada pečata , iskaznica i ploča ureda</t>
  </si>
  <si>
    <t>Naknada za norme</t>
  </si>
  <si>
    <t>IIRS</t>
  </si>
  <si>
    <t xml:space="preserve">Premije obveznog osiguranja </t>
  </si>
  <si>
    <t>IZVRŠENJE</t>
  </si>
  <si>
    <t>% IZVRŠENJA</t>
  </si>
  <si>
    <t>Reprezentacija - Opatija (ugostiteljske usluge i sl.)</t>
  </si>
  <si>
    <t>Plenarna sjednica</t>
  </si>
  <si>
    <t>Troškovi- ekspertize</t>
  </si>
  <si>
    <t xml:space="preserve">Troškovi održ.SKUPŠTNE HKIG </t>
  </si>
  <si>
    <t>KOLOS - STATUETE</t>
  </si>
  <si>
    <t>Centar za mirenje</t>
  </si>
  <si>
    <t xml:space="preserve"> UPRAVNI ODBOR,NADZORNI ODBOR</t>
  </si>
  <si>
    <t>Ostali prihodi</t>
  </si>
  <si>
    <t>Usluge tiska ostalo</t>
  </si>
  <si>
    <t>Autorski ugovori, UG o djelu</t>
  </si>
  <si>
    <t>RASHODI AMORTIZACIJA</t>
  </si>
  <si>
    <t>Sergej Črnjar, dipl.ing.građ.</t>
  </si>
  <si>
    <t>Andrino Petković, dipl.ing.građ</t>
  </si>
  <si>
    <t>Branko Poljanić, dipl.ing.građ</t>
  </si>
  <si>
    <t>Povjerenstvo za BIM</t>
  </si>
  <si>
    <t>Povjerenstvo za dodjelu novčane pomoći</t>
  </si>
  <si>
    <t>Povjerenstvo za dodjelu nagrada studentima</t>
  </si>
  <si>
    <t>Povjerenstvo za odnose s javnošću/e stranicu</t>
  </si>
  <si>
    <t>Neovisna revizija</t>
  </si>
  <si>
    <t>Stipendije studentima</t>
  </si>
  <si>
    <t>Računovodstveno savjetovanje</t>
  </si>
  <si>
    <t>Povjerenstvo za osiguranje</t>
  </si>
  <si>
    <t>Jurica Vrdoljak , dipl.ing.građ</t>
  </si>
  <si>
    <t>Reprezentacija; PO</t>
  </si>
  <si>
    <t>Marko Jerinić, dipl.ing.građ</t>
  </si>
  <si>
    <t>Nina Dražin Lovrec, dipl.ing.građ</t>
  </si>
  <si>
    <t>Povjerenstvo za javnu nabavu</t>
  </si>
  <si>
    <t>Povjerenstvo za ZAKONODAV.</t>
  </si>
  <si>
    <t>Pomoć strukovnim udrugama</t>
  </si>
  <si>
    <t>Sabor HSGI</t>
  </si>
  <si>
    <t>Rashodi po odluci UO</t>
  </si>
  <si>
    <t>AKD</t>
  </si>
  <si>
    <t>Korisnička podrška  članova HKIG</t>
  </si>
  <si>
    <t>Čuvanje arhivske građe</t>
  </si>
  <si>
    <t>VIŠAK I MANJAK  PRIHODA NAD RASHODIMA</t>
  </si>
  <si>
    <t>Povjerenstvo za STANDARD USLUGA</t>
  </si>
  <si>
    <t>Pomoć članovima-Pravilnik o nov.pomoći</t>
  </si>
  <si>
    <t>PREMIJE OSIGURANJA</t>
  </si>
  <si>
    <t>Webinar i okrugli stol</t>
  </si>
  <si>
    <t>Prihodi od donacija</t>
  </si>
  <si>
    <t>Povjerenstvo za dodjelu nagrada KOLOS</t>
  </si>
  <si>
    <t>PLAN 2022</t>
  </si>
  <si>
    <t>Ostala povjerenstva</t>
  </si>
  <si>
    <t>PLAN  2022</t>
  </si>
  <si>
    <t>Stručna putovanja po PO</t>
  </si>
  <si>
    <t>Aplikacija za Pravilnik o standardu usluga</t>
  </si>
  <si>
    <t xml:space="preserve">Usluge dostave </t>
  </si>
  <si>
    <t xml:space="preserve">Održav. INFORMATIČKE OPREME </t>
  </si>
  <si>
    <t xml:space="preserve">Ažuriranje računalnih programa </t>
  </si>
  <si>
    <t xml:space="preserve">Ažuriranja WEB stranice  </t>
  </si>
  <si>
    <t xml:space="preserve"> </t>
  </si>
  <si>
    <t>Ostale zakupnine i najamnine (Područni odbori)</t>
  </si>
  <si>
    <t>Smjernice ,monografija</t>
  </si>
  <si>
    <t>REBALANS</t>
  </si>
  <si>
    <t>Odbor za priznavanje stranih kvalifikacija</t>
  </si>
  <si>
    <r>
      <t xml:space="preserve">TROSKOVI </t>
    </r>
    <r>
      <rPr>
        <b/>
        <sz val="12"/>
        <rFont val="Tahoma"/>
        <family val="2"/>
        <charset val="238"/>
      </rPr>
      <t>za razdoblje od 01.01.22-06.10.22 PRIHOD 05.10.2022</t>
    </r>
  </si>
  <si>
    <t>REBALANS PRIHODI OD ČLANARINA I UPISNINA</t>
  </si>
  <si>
    <t>REBALANS PRIHODI OD IMOVINE</t>
  </si>
  <si>
    <t>REBALANS 421</t>
  </si>
  <si>
    <t>REBALANS 422</t>
  </si>
  <si>
    <t>REBALANS 424</t>
  </si>
  <si>
    <t>REBALANS 425</t>
  </si>
  <si>
    <t>REBALANS 429</t>
  </si>
  <si>
    <t>REBALANS MATERIJALNI RASHODI</t>
  </si>
  <si>
    <t>REBALANS FINANCIJSKI RASHODI</t>
  </si>
  <si>
    <t>REBALANS DONACIJE</t>
  </si>
  <si>
    <t>EUR</t>
  </si>
  <si>
    <t xml:space="preserve"> RASHODI ZA ZAPOSLENE</t>
  </si>
  <si>
    <t>Rebalans Plana prihoda i rashoda za 2022.</t>
  </si>
  <si>
    <t xml:space="preserve">P R I J E D L O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</si>
</sst>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8"/>
      <name val="Arial"/>
      <family val="2"/>
      <charset val="238"/>
    </font>
    <font>
      <sz val="12"/>
      <name val="Tahoma"/>
      <family val="2"/>
      <charset val="238"/>
    </font>
    <font>
      <i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sz val="12"/>
      <color theme="0"/>
      <name val="Tahoma"/>
      <family val="2"/>
      <charset val="238"/>
    </font>
    <font>
      <sz val="10"/>
      <name val="Arial"/>
      <family val="2"/>
      <charset val="238"/>
    </font>
    <font>
      <b/>
      <sz val="12"/>
      <color rgb="FFFF0000"/>
      <name val="Tahoma"/>
      <family val="2"/>
      <charset val="238"/>
    </font>
    <font>
      <sz val="12"/>
      <color rgb="FFFF0000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rgb="FF00B050"/>
      <name val="Tahoma"/>
      <family val="2"/>
      <charset val="238"/>
    </font>
    <font>
      <b/>
      <sz val="12"/>
      <color rgb="FF00B05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indexed="17"/>
      <name val="Tahoma"/>
      <family val="2"/>
      <charset val="238"/>
    </font>
    <font>
      <b/>
      <sz val="16"/>
      <color rgb="FFFF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7" borderId="89" applyNumberFormat="0" applyFont="0" applyAlignment="0" applyProtection="0"/>
  </cellStyleXfs>
  <cellXfs count="460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4" fillId="0" borderId="32" xfId="0" applyFont="1" applyBorder="1"/>
    <xf numFmtId="0" fontId="2" fillId="0" borderId="35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12" xfId="0" applyFont="1" applyBorder="1"/>
    <xf numFmtId="0" fontId="2" fillId="0" borderId="39" xfId="0" applyFont="1" applyBorder="1" applyAlignment="1">
      <alignment horizontal="left"/>
    </xf>
    <xf numFmtId="0" fontId="2" fillId="0" borderId="7" xfId="0" applyFont="1" applyBorder="1"/>
    <xf numFmtId="0" fontId="2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0" xfId="0" applyFont="1" applyFill="1"/>
    <xf numFmtId="0" fontId="2" fillId="2" borderId="16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6" xfId="0" applyFont="1" applyFill="1" applyBorder="1"/>
    <xf numFmtId="0" fontId="2" fillId="2" borderId="17" xfId="0" applyFont="1" applyFill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1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2" fillId="2" borderId="18" xfId="0" applyFont="1" applyFill="1" applyBorder="1"/>
    <xf numFmtId="0" fontId="4" fillId="0" borderId="17" xfId="0" applyFont="1" applyBorder="1" applyAlignment="1">
      <alignment horizontal="left"/>
    </xf>
    <xf numFmtId="4" fontId="2" fillId="0" borderId="0" xfId="0" applyNumberFormat="1" applyFont="1"/>
    <xf numFmtId="0" fontId="4" fillId="0" borderId="39" xfId="0" applyFont="1" applyBorder="1" applyAlignment="1">
      <alignment horizontal="left"/>
    </xf>
    <xf numFmtId="0" fontId="4" fillId="0" borderId="46" xfId="0" applyFont="1" applyBorder="1"/>
    <xf numFmtId="0" fontId="4" fillId="0" borderId="26" xfId="0" applyFont="1" applyBorder="1"/>
    <xf numFmtId="4" fontId="2" fillId="0" borderId="29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2" borderId="16" xfId="0" applyNumberFormat="1" applyFont="1" applyFill="1" applyBorder="1" applyAlignment="1">
      <alignment horizontal="right"/>
    </xf>
    <xf numFmtId="0" fontId="2" fillId="0" borderId="24" xfId="0" applyFont="1" applyBorder="1" applyAlignment="1">
      <alignment horizontal="left"/>
    </xf>
    <xf numFmtId="0" fontId="2" fillId="0" borderId="66" xfId="0" applyFont="1" applyBorder="1"/>
    <xf numFmtId="0" fontId="2" fillId="0" borderId="29" xfId="0" applyFont="1" applyBorder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2" fillId="4" borderId="36" xfId="0" applyFont="1" applyFill="1" applyBorder="1" applyAlignment="1">
      <alignment horizontal="left"/>
    </xf>
    <xf numFmtId="0" fontId="2" fillId="4" borderId="41" xfId="0" applyFont="1" applyFill="1" applyBorder="1"/>
    <xf numFmtId="0" fontId="2" fillId="4" borderId="37" xfId="0" applyFont="1" applyFill="1" applyBorder="1"/>
    <xf numFmtId="0" fontId="2" fillId="4" borderId="38" xfId="0" applyFont="1" applyFill="1" applyBorder="1"/>
    <xf numFmtId="4" fontId="2" fillId="4" borderId="52" xfId="0" applyNumberFormat="1" applyFont="1" applyFill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4" borderId="52" xfId="1" applyNumberFormat="1" applyFont="1" applyFill="1" applyBorder="1"/>
    <xf numFmtId="0" fontId="2" fillId="0" borderId="13" xfId="0" applyFont="1" applyBorder="1" applyAlignment="1">
      <alignment horizontal="left"/>
    </xf>
    <xf numFmtId="0" fontId="4" fillId="0" borderId="7" xfId="0" applyFont="1" applyBorder="1"/>
    <xf numFmtId="0" fontId="2" fillId="4" borderId="39" xfId="0" applyFont="1" applyFill="1" applyBorder="1" applyAlignment="1">
      <alignment horizontal="left"/>
    </xf>
    <xf numFmtId="0" fontId="2" fillId="4" borderId="46" xfId="0" applyFont="1" applyFill="1" applyBorder="1"/>
    <xf numFmtId="0" fontId="2" fillId="4" borderId="26" xfId="0" applyFont="1" applyFill="1" applyBorder="1"/>
    <xf numFmtId="0" fontId="2" fillId="4" borderId="40" xfId="0" applyFont="1" applyFill="1" applyBorder="1"/>
    <xf numFmtId="0" fontId="2" fillId="4" borderId="54" xfId="0" applyFont="1" applyFill="1" applyBorder="1" applyAlignment="1">
      <alignment horizontal="left"/>
    </xf>
    <xf numFmtId="0" fontId="2" fillId="4" borderId="55" xfId="0" applyFont="1" applyFill="1" applyBorder="1"/>
    <xf numFmtId="0" fontId="2" fillId="4" borderId="56" xfId="0" applyFont="1" applyFill="1" applyBorder="1"/>
    <xf numFmtId="0" fontId="2" fillId="4" borderId="50" xfId="0" applyFont="1" applyFill="1" applyBorder="1"/>
    <xf numFmtId="0" fontId="2" fillId="4" borderId="57" xfId="0" applyFont="1" applyFill="1" applyBorder="1"/>
    <xf numFmtId="0" fontId="2" fillId="0" borderId="72" xfId="0" applyFont="1" applyBorder="1" applyAlignment="1">
      <alignment horizontal="left"/>
    </xf>
    <xf numFmtId="4" fontId="2" fillId="0" borderId="76" xfId="0" applyNumberFormat="1" applyFont="1" applyBorder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2" fillId="2" borderId="15" xfId="0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left"/>
    </xf>
    <xf numFmtId="4" fontId="4" fillId="0" borderId="8" xfId="0" applyNumberFormat="1" applyFont="1" applyBorder="1" applyAlignment="1">
      <alignment horizontal="right"/>
    </xf>
    <xf numFmtId="0" fontId="2" fillId="3" borderId="11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0" borderId="45" xfId="0" applyFont="1" applyBorder="1"/>
    <xf numFmtId="0" fontId="4" fillId="0" borderId="23" xfId="0" applyFont="1" applyBorder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/>
    <xf numFmtId="4" fontId="2" fillId="0" borderId="8" xfId="1" applyNumberFormat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/>
    <xf numFmtId="0" fontId="5" fillId="0" borderId="0" xfId="0" applyFont="1"/>
    <xf numFmtId="0" fontId="5" fillId="0" borderId="16" xfId="0" applyFont="1" applyBorder="1"/>
    <xf numFmtId="0" fontId="2" fillId="0" borderId="11" xfId="0" applyFont="1" applyBorder="1"/>
    <xf numFmtId="0" fontId="2" fillId="3" borderId="73" xfId="0" applyFont="1" applyFill="1" applyBorder="1" applyAlignment="1">
      <alignment horizontal="left"/>
    </xf>
    <xf numFmtId="0" fontId="2" fillId="3" borderId="74" xfId="0" applyFont="1" applyFill="1" applyBorder="1"/>
    <xf numFmtId="0" fontId="2" fillId="3" borderId="36" xfId="0" applyFont="1" applyFill="1" applyBorder="1" applyAlignment="1">
      <alignment horizontal="left"/>
    </xf>
    <xf numFmtId="0" fontId="2" fillId="3" borderId="37" xfId="0" applyFont="1" applyFill="1" applyBorder="1"/>
    <xf numFmtId="0" fontId="2" fillId="0" borderId="51" xfId="0" applyFont="1" applyBorder="1" applyAlignment="1">
      <alignment horizontal="left"/>
    </xf>
    <xf numFmtId="4" fontId="2" fillId="0" borderId="29" xfId="1" applyNumberFormat="1" applyFont="1" applyFill="1" applyBorder="1"/>
    <xf numFmtId="0" fontId="2" fillId="0" borderId="67" xfId="0" applyFont="1" applyBorder="1"/>
    <xf numFmtId="0" fontId="2" fillId="0" borderId="68" xfId="0" applyFont="1" applyBorder="1"/>
    <xf numFmtId="0" fontId="4" fillId="0" borderId="24" xfId="0" applyFont="1" applyBorder="1" applyAlignment="1">
      <alignment horizontal="left"/>
    </xf>
    <xf numFmtId="4" fontId="4" fillId="0" borderId="8" xfId="1" applyNumberFormat="1" applyFont="1" applyFill="1" applyBorder="1"/>
    <xf numFmtId="0" fontId="4" fillId="0" borderId="43" xfId="0" applyFont="1" applyBorder="1" applyAlignment="1">
      <alignment horizontal="left"/>
    </xf>
    <xf numFmtId="0" fontId="4" fillId="0" borderId="44" xfId="0" applyFont="1" applyBorder="1"/>
    <xf numFmtId="0" fontId="4" fillId="0" borderId="45" xfId="0" applyFont="1" applyBorder="1"/>
    <xf numFmtId="0" fontId="4" fillId="0" borderId="25" xfId="0" applyFont="1" applyBorder="1" applyAlignment="1">
      <alignment horizontal="left"/>
    </xf>
    <xf numFmtId="4" fontId="2" fillId="3" borderId="53" xfId="1" applyNumberFormat="1" applyFont="1" applyFill="1" applyBorder="1"/>
    <xf numFmtId="0" fontId="2" fillId="3" borderId="41" xfId="0" applyFont="1" applyFill="1" applyBorder="1"/>
    <xf numFmtId="0" fontId="2" fillId="3" borderId="38" xfId="0" applyFont="1" applyFill="1" applyBorder="1"/>
    <xf numFmtId="0" fontId="2" fillId="0" borderId="28" xfId="0" applyFont="1" applyBorder="1"/>
    <xf numFmtId="0" fontId="6" fillId="0" borderId="26" xfId="0" applyFont="1" applyBorder="1"/>
    <xf numFmtId="4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4" fontId="4" fillId="0" borderId="16" xfId="0" applyNumberFormat="1" applyFont="1" applyBorder="1"/>
    <xf numFmtId="4" fontId="2" fillId="3" borderId="36" xfId="1" applyNumberFormat="1" applyFont="1" applyFill="1" applyBorder="1"/>
    <xf numFmtId="0" fontId="2" fillId="5" borderId="0" xfId="0" applyFont="1" applyFill="1" applyAlignment="1">
      <alignment horizontal="left"/>
    </xf>
    <xf numFmtId="4" fontId="2" fillId="5" borderId="0" xfId="1" applyNumberFormat="1" applyFont="1" applyFill="1" applyBorder="1"/>
    <xf numFmtId="0" fontId="2" fillId="0" borderId="10" xfId="0" applyFont="1" applyBorder="1"/>
    <xf numFmtId="0" fontId="4" fillId="0" borderId="34" xfId="0" applyFont="1" applyBorder="1" applyAlignment="1">
      <alignment horizontal="left"/>
    </xf>
    <xf numFmtId="0" fontId="4" fillId="0" borderId="30" xfId="0" applyFont="1" applyBorder="1"/>
    <xf numFmtId="0" fontId="4" fillId="0" borderId="10" xfId="0" applyFont="1" applyBorder="1"/>
    <xf numFmtId="0" fontId="2" fillId="0" borderId="30" xfId="0" applyFont="1" applyBorder="1"/>
    <xf numFmtId="0" fontId="2" fillId="3" borderId="79" xfId="0" applyFont="1" applyFill="1" applyBorder="1"/>
    <xf numFmtId="0" fontId="2" fillId="2" borderId="10" xfId="0" applyFont="1" applyFill="1" applyBorder="1"/>
    <xf numFmtId="0" fontId="2" fillId="3" borderId="31" xfId="0" applyFont="1" applyFill="1" applyBorder="1"/>
    <xf numFmtId="0" fontId="2" fillId="3" borderId="42" xfId="0" applyFont="1" applyFill="1" applyBorder="1"/>
    <xf numFmtId="4" fontId="2" fillId="3" borderId="58" xfId="1" applyNumberFormat="1" applyFont="1" applyFill="1" applyBorder="1"/>
    <xf numFmtId="0" fontId="2" fillId="5" borderId="77" xfId="0" applyFont="1" applyFill="1" applyBorder="1" applyAlignment="1">
      <alignment horizontal="left"/>
    </xf>
    <xf numFmtId="4" fontId="2" fillId="3" borderId="53" xfId="0" applyNumberFormat="1" applyFont="1" applyFill="1" applyBorder="1" applyAlignment="1">
      <alignment horizontal="right"/>
    </xf>
    <xf numFmtId="0" fontId="2" fillId="0" borderId="47" xfId="0" applyFont="1" applyBorder="1" applyAlignment="1">
      <alignment horizontal="left"/>
    </xf>
    <xf numFmtId="0" fontId="2" fillId="5" borderId="0" xfId="0" applyFont="1" applyFill="1"/>
    <xf numFmtId="0" fontId="2" fillId="4" borderId="81" xfId="0" applyFont="1" applyFill="1" applyBorder="1"/>
    <xf numFmtId="0" fontId="2" fillId="0" borderId="9" xfId="0" applyFont="1" applyBorder="1"/>
    <xf numFmtId="0" fontId="2" fillId="0" borderId="19" xfId="0" applyFont="1" applyBorder="1"/>
    <xf numFmtId="0" fontId="2" fillId="2" borderId="2" xfId="0" applyFont="1" applyFill="1" applyBorder="1"/>
    <xf numFmtId="0" fontId="4" fillId="0" borderId="19" xfId="0" applyFont="1" applyBorder="1"/>
    <xf numFmtId="4" fontId="2" fillId="2" borderId="58" xfId="0" applyNumberFormat="1" applyFont="1" applyFill="1" applyBorder="1" applyAlignment="1">
      <alignment horizontal="right"/>
    </xf>
    <xf numFmtId="0" fontId="2" fillId="2" borderId="82" xfId="0" applyFont="1" applyFill="1" applyBorder="1"/>
    <xf numFmtId="0" fontId="2" fillId="2" borderId="30" xfId="0" applyFont="1" applyFill="1" applyBorder="1"/>
    <xf numFmtId="0" fontId="4" fillId="0" borderId="71" xfId="0" applyFont="1" applyBorder="1"/>
    <xf numFmtId="0" fontId="2" fillId="3" borderId="81" xfId="0" applyFont="1" applyFill="1" applyBorder="1"/>
    <xf numFmtId="0" fontId="2" fillId="3" borderId="48" xfId="0" applyFont="1" applyFill="1" applyBorder="1"/>
    <xf numFmtId="4" fontId="4" fillId="0" borderId="64" xfId="0" applyNumberFormat="1" applyFont="1" applyBorder="1"/>
    <xf numFmtId="4" fontId="4" fillId="0" borderId="60" xfId="0" applyNumberFormat="1" applyFont="1" applyBorder="1"/>
    <xf numFmtId="4" fontId="4" fillId="0" borderId="59" xfId="0" applyNumberFormat="1" applyFont="1" applyBorder="1"/>
    <xf numFmtId="4" fontId="2" fillId="0" borderId="49" xfId="0" applyNumberFormat="1" applyFont="1" applyBorder="1" applyAlignment="1">
      <alignment horizontal="right"/>
    </xf>
    <xf numFmtId="4" fontId="2" fillId="4" borderId="83" xfId="1" applyNumberFormat="1" applyFont="1" applyFill="1" applyBorder="1"/>
    <xf numFmtId="4" fontId="2" fillId="2" borderId="66" xfId="0" applyNumberFormat="1" applyFont="1" applyFill="1" applyBorder="1" applyAlignment="1">
      <alignment horizontal="right"/>
    </xf>
    <xf numFmtId="4" fontId="2" fillId="2" borderId="69" xfId="0" applyNumberFormat="1" applyFont="1" applyFill="1" applyBorder="1" applyAlignment="1">
      <alignment horizontal="right"/>
    </xf>
    <xf numFmtId="4" fontId="2" fillId="3" borderId="62" xfId="1" applyNumberFormat="1" applyFont="1" applyFill="1" applyBorder="1"/>
    <xf numFmtId="4" fontId="2" fillId="2" borderId="59" xfId="0" applyNumberFormat="1" applyFont="1" applyFill="1" applyBorder="1" applyAlignment="1">
      <alignment horizontal="right"/>
    </xf>
    <xf numFmtId="0" fontId="2" fillId="5" borderId="85" xfId="0" applyFont="1" applyFill="1" applyBorder="1" applyAlignment="1">
      <alignment horizontal="left"/>
    </xf>
    <xf numFmtId="0" fontId="2" fillId="5" borderId="22" xfId="0" applyFont="1" applyFill="1" applyBorder="1"/>
    <xf numFmtId="0" fontId="2" fillId="5" borderId="63" xfId="0" applyFont="1" applyFill="1" applyBorder="1"/>
    <xf numFmtId="4" fontId="2" fillId="5" borderId="63" xfId="1" applyNumberFormat="1" applyFont="1" applyFill="1" applyBorder="1"/>
    <xf numFmtId="0" fontId="4" fillId="0" borderId="65" xfId="0" applyFont="1" applyBorder="1"/>
    <xf numFmtId="4" fontId="4" fillId="0" borderId="69" xfId="1" applyNumberFormat="1" applyFont="1" applyFill="1" applyBorder="1"/>
    <xf numFmtId="4" fontId="4" fillId="2" borderId="69" xfId="1" applyNumberFormat="1" applyFont="1" applyFill="1" applyBorder="1"/>
    <xf numFmtId="4" fontId="4" fillId="0" borderId="69" xfId="0" applyNumberFormat="1" applyFont="1" applyBorder="1" applyAlignment="1">
      <alignment horizontal="right"/>
    </xf>
    <xf numFmtId="4" fontId="2" fillId="0" borderId="69" xfId="0" applyNumberFormat="1" applyFont="1" applyBorder="1" applyAlignment="1">
      <alignment horizontal="right"/>
    </xf>
    <xf numFmtId="4" fontId="4" fillId="0" borderId="65" xfId="0" applyNumberFormat="1" applyFont="1" applyBorder="1" applyAlignment="1">
      <alignment horizontal="right"/>
    </xf>
    <xf numFmtId="4" fontId="2" fillId="5" borderId="64" xfId="1" applyNumberFormat="1" applyFont="1" applyFill="1" applyBorder="1"/>
    <xf numFmtId="0" fontId="2" fillId="5" borderId="22" xfId="0" applyFont="1" applyFill="1" applyBorder="1" applyAlignment="1">
      <alignment horizontal="left"/>
    </xf>
    <xf numFmtId="4" fontId="2" fillId="5" borderId="22" xfId="1" applyNumberFormat="1" applyFont="1" applyFill="1" applyBorder="1"/>
    <xf numFmtId="0" fontId="2" fillId="0" borderId="66" xfId="0" applyFont="1" applyBorder="1" applyAlignment="1">
      <alignment horizontal="left"/>
    </xf>
    <xf numFmtId="0" fontId="2" fillId="6" borderId="42" xfId="0" applyFont="1" applyFill="1" applyBorder="1"/>
    <xf numFmtId="0" fontId="2" fillId="6" borderId="2" xfId="0" applyFont="1" applyFill="1" applyBorder="1"/>
    <xf numFmtId="0" fontId="2" fillId="6" borderId="2" xfId="0" applyFont="1" applyFill="1" applyBorder="1" applyAlignment="1">
      <alignment wrapText="1"/>
    </xf>
    <xf numFmtId="4" fontId="2" fillId="6" borderId="58" xfId="0" applyNumberFormat="1" applyFont="1" applyFill="1" applyBorder="1" applyAlignment="1">
      <alignment horizontal="center"/>
    </xf>
    <xf numFmtId="0" fontId="2" fillId="6" borderId="80" xfId="0" applyFont="1" applyFill="1" applyBorder="1" applyAlignment="1">
      <alignment horizontal="left"/>
    </xf>
    <xf numFmtId="0" fontId="2" fillId="6" borderId="85" xfId="0" applyFont="1" applyFill="1" applyBorder="1" applyAlignment="1">
      <alignment horizontal="center" wrapText="1"/>
    </xf>
    <xf numFmtId="0" fontId="2" fillId="6" borderId="22" xfId="0" applyFont="1" applyFill="1" applyBorder="1" applyAlignment="1">
      <alignment horizontal="center"/>
    </xf>
    <xf numFmtId="0" fontId="2" fillId="6" borderId="63" xfId="0" applyFont="1" applyFill="1" applyBorder="1" applyAlignment="1">
      <alignment horizontal="center"/>
    </xf>
    <xf numFmtId="4" fontId="2" fillId="6" borderId="63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4" fontId="4" fillId="2" borderId="69" xfId="0" applyNumberFormat="1" applyFont="1" applyFill="1" applyBorder="1" applyAlignment="1">
      <alignment horizontal="right"/>
    </xf>
    <xf numFmtId="0" fontId="4" fillId="2" borderId="16" xfId="0" applyFont="1" applyFill="1" applyBorder="1"/>
    <xf numFmtId="0" fontId="2" fillId="5" borderId="36" xfId="0" applyFont="1" applyFill="1" applyBorder="1" applyAlignment="1">
      <alignment horizontal="left"/>
    </xf>
    <xf numFmtId="0" fontId="2" fillId="5" borderId="39" xfId="0" applyFont="1" applyFill="1" applyBorder="1" applyAlignment="1">
      <alignment horizontal="left"/>
    </xf>
    <xf numFmtId="0" fontId="7" fillId="5" borderId="20" xfId="0" applyFont="1" applyFill="1" applyBorder="1"/>
    <xf numFmtId="0" fontId="2" fillId="0" borderId="0" xfId="0" applyFont="1" applyAlignment="1">
      <alignment vertical="top"/>
    </xf>
    <xf numFmtId="0" fontId="2" fillId="5" borderId="5" xfId="0" applyFont="1" applyFill="1" applyBorder="1" applyAlignment="1">
      <alignment horizontal="left"/>
    </xf>
    <xf numFmtId="0" fontId="2" fillId="5" borderId="89" xfId="2" applyFont="1" applyFill="1"/>
    <xf numFmtId="4" fontId="2" fillId="5" borderId="89" xfId="2" applyNumberFormat="1" applyFont="1" applyFill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4" xfId="0" applyFont="1" applyBorder="1"/>
    <xf numFmtId="0" fontId="4" fillId="0" borderId="23" xfId="0" applyFont="1" applyBorder="1" applyAlignment="1">
      <alignment horizontal="left"/>
    </xf>
    <xf numFmtId="2" fontId="4" fillId="0" borderId="19" xfId="0" applyNumberFormat="1" applyFont="1" applyBorder="1"/>
    <xf numFmtId="4" fontId="2" fillId="0" borderId="65" xfId="0" applyNumberFormat="1" applyFont="1" applyBorder="1" applyAlignment="1">
      <alignment horizontal="right"/>
    </xf>
    <xf numFmtId="4" fontId="2" fillId="3" borderId="69" xfId="0" applyNumberFormat="1" applyFont="1" applyFill="1" applyBorder="1"/>
    <xf numFmtId="4" fontId="2" fillId="0" borderId="0" xfId="1" applyNumberFormat="1" applyFont="1" applyFill="1" applyBorder="1"/>
    <xf numFmtId="4" fontId="4" fillId="0" borderId="14" xfId="0" applyNumberFormat="1" applyFont="1" applyBorder="1"/>
    <xf numFmtId="4" fontId="4" fillId="0" borderId="11" xfId="0" applyNumberFormat="1" applyFont="1" applyBorder="1" applyAlignment="1">
      <alignment horizontal="right"/>
    </xf>
    <xf numFmtId="4" fontId="4" fillId="0" borderId="58" xfId="0" applyNumberFormat="1" applyFont="1" applyBorder="1"/>
    <xf numFmtId="4" fontId="9" fillId="5" borderId="0" xfId="1" applyNumberFormat="1" applyFont="1" applyFill="1" applyBorder="1"/>
    <xf numFmtId="4" fontId="10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65" xfId="0" applyNumberFormat="1" applyFont="1" applyBorder="1" applyAlignment="1">
      <alignment horizontal="right"/>
    </xf>
    <xf numFmtId="4" fontId="9" fillId="3" borderId="53" xfId="0" applyNumberFormat="1" applyFont="1" applyFill="1" applyBorder="1" applyAlignment="1">
      <alignment horizontal="right"/>
    </xf>
    <xf numFmtId="4" fontId="2" fillId="5" borderId="58" xfId="1" applyNumberFormat="1" applyFont="1" applyFill="1" applyBorder="1"/>
    <xf numFmtId="0" fontId="2" fillId="0" borderId="33" xfId="0" applyFont="1" applyBorder="1" applyAlignment="1">
      <alignment horizontal="left"/>
    </xf>
    <xf numFmtId="0" fontId="2" fillId="0" borderId="22" xfId="0" applyFont="1" applyBorder="1"/>
    <xf numFmtId="4" fontId="2" fillId="0" borderId="22" xfId="1" applyNumberFormat="1" applyFont="1" applyFill="1" applyBorder="1"/>
    <xf numFmtId="4" fontId="2" fillId="3" borderId="80" xfId="1" applyNumberFormat="1" applyFont="1" applyFill="1" applyBorder="1"/>
    <xf numFmtId="4" fontId="2" fillId="0" borderId="75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1" xfId="1" applyNumberFormat="1" applyFont="1" applyFill="1" applyBorder="1"/>
    <xf numFmtId="4" fontId="2" fillId="4" borderId="41" xfId="0" applyNumberFormat="1" applyFont="1" applyFill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4" fillId="0" borderId="11" xfId="1" applyNumberFormat="1" applyFont="1" applyFill="1" applyBorder="1"/>
    <xf numFmtId="4" fontId="2" fillId="4" borderId="41" xfId="1" applyNumberFormat="1" applyFont="1" applyFill="1" applyBorder="1"/>
    <xf numFmtId="4" fontId="4" fillId="0" borderId="13" xfId="0" applyNumberFormat="1" applyFont="1" applyBorder="1" applyAlignment="1">
      <alignment horizontal="right"/>
    </xf>
    <xf numFmtId="4" fontId="10" fillId="0" borderId="0" xfId="0" applyNumberFormat="1" applyFont="1" applyBorder="1"/>
    <xf numFmtId="4" fontId="4" fillId="0" borderId="67" xfId="0" applyNumberFormat="1" applyFont="1" applyBorder="1"/>
    <xf numFmtId="4" fontId="10" fillId="0" borderId="25" xfId="0" applyNumberFormat="1" applyFont="1" applyBorder="1"/>
    <xf numFmtId="4" fontId="4" fillId="0" borderId="4" xfId="0" applyNumberFormat="1" applyFont="1" applyBorder="1"/>
    <xf numFmtId="4" fontId="10" fillId="0" borderId="4" xfId="0" applyNumberFormat="1" applyFont="1" applyBorder="1"/>
    <xf numFmtId="4" fontId="4" fillId="0" borderId="13" xfId="1" applyNumberFormat="1" applyFont="1" applyFill="1" applyBorder="1"/>
    <xf numFmtId="4" fontId="2" fillId="0" borderId="13" xfId="0" applyNumberFormat="1" applyFont="1" applyBorder="1" applyAlignment="1">
      <alignment horizontal="right"/>
    </xf>
    <xf numFmtId="4" fontId="4" fillId="0" borderId="97" xfId="0" applyNumberFormat="1" applyFont="1" applyBorder="1"/>
    <xf numFmtId="4" fontId="2" fillId="4" borderId="94" xfId="1" applyNumberFormat="1" applyFont="1" applyFill="1" applyBorder="1"/>
    <xf numFmtId="4" fontId="4" fillId="0" borderId="0" xfId="0" applyNumberFormat="1" applyFont="1" applyBorder="1"/>
    <xf numFmtId="4" fontId="4" fillId="0" borderId="76" xfId="0" applyNumberFormat="1" applyFont="1" applyBorder="1"/>
    <xf numFmtId="4" fontId="4" fillId="0" borderId="29" xfId="0" applyNumberFormat="1" applyFont="1" applyBorder="1"/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4" fontId="4" fillId="0" borderId="19" xfId="0" applyNumberFormat="1" applyFont="1" applyBorder="1"/>
    <xf numFmtId="4" fontId="2" fillId="0" borderId="19" xfId="0" applyNumberFormat="1" applyFont="1" applyBorder="1"/>
    <xf numFmtId="4" fontId="4" fillId="0" borderId="30" xfId="1" applyNumberFormat="1" applyFont="1" applyFill="1" applyBorder="1"/>
    <xf numFmtId="4" fontId="2" fillId="4" borderId="30" xfId="1" applyNumberFormat="1" applyFont="1" applyFill="1" applyBorder="1"/>
    <xf numFmtId="4" fontId="2" fillId="0" borderId="9" xfId="1" applyNumberFormat="1" applyFont="1" applyFill="1" applyBorder="1"/>
    <xf numFmtId="4" fontId="2" fillId="0" borderId="10" xfId="1" applyNumberFormat="1" applyFont="1" applyFill="1" applyBorder="1"/>
    <xf numFmtId="4" fontId="4" fillId="0" borderId="30" xfId="0" applyNumberFormat="1" applyFont="1" applyBorder="1" applyAlignment="1">
      <alignment horizontal="right"/>
    </xf>
    <xf numFmtId="4" fontId="2" fillId="0" borderId="30" xfId="1" applyNumberFormat="1" applyFont="1" applyFill="1" applyBorder="1"/>
    <xf numFmtId="4" fontId="2" fillId="0" borderId="30" xfId="0" applyNumberFormat="1" applyFont="1" applyBorder="1" applyAlignment="1">
      <alignment horizontal="right"/>
    </xf>
    <xf numFmtId="4" fontId="2" fillId="4" borderId="81" xfId="1" applyNumberFormat="1" applyFont="1" applyFill="1" applyBorder="1"/>
    <xf numFmtId="4" fontId="2" fillId="0" borderId="59" xfId="1" applyNumberFormat="1" applyFont="1" applyFill="1" applyBorder="1"/>
    <xf numFmtId="4" fontId="2" fillId="0" borderId="15" xfId="1" applyNumberFormat="1" applyFont="1" applyFill="1" applyBorder="1"/>
    <xf numFmtId="4" fontId="2" fillId="4" borderId="71" xfId="1" applyNumberFormat="1" applyFont="1" applyFill="1" applyBorder="1"/>
    <xf numFmtId="4" fontId="2" fillId="4" borderId="79" xfId="1" applyNumberFormat="1" applyFont="1" applyFill="1" applyBorder="1"/>
    <xf numFmtId="4" fontId="2" fillId="4" borderId="26" xfId="1" applyNumberFormat="1" applyFont="1" applyFill="1" applyBorder="1"/>
    <xf numFmtId="4" fontId="2" fillId="4" borderId="84" xfId="1" applyNumberFormat="1" applyFont="1" applyFill="1" applyBorder="1"/>
    <xf numFmtId="4" fontId="2" fillId="4" borderId="19" xfId="1" applyNumberFormat="1" applyFont="1" applyFill="1" applyBorder="1"/>
    <xf numFmtId="4" fontId="2" fillId="0" borderId="76" xfId="0" applyNumberFormat="1" applyFont="1" applyBorder="1"/>
    <xf numFmtId="4" fontId="2" fillId="0" borderId="76" xfId="1" applyNumberFormat="1" applyFont="1" applyFill="1" applyBorder="1"/>
    <xf numFmtId="4" fontId="4" fillId="2" borderId="0" xfId="0" applyNumberFormat="1" applyFont="1" applyFill="1"/>
    <xf numFmtId="4" fontId="2" fillId="0" borderId="16" xfId="1" applyNumberFormat="1" applyFont="1" applyFill="1" applyBorder="1"/>
    <xf numFmtId="4" fontId="4" fillId="5" borderId="59" xfId="0" applyNumberFormat="1" applyFont="1" applyFill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2" fillId="5" borderId="60" xfId="0" applyNumberFormat="1" applyFont="1" applyFill="1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4" fontId="2" fillId="5" borderId="69" xfId="0" applyNumberFormat="1" applyFont="1" applyFill="1" applyBorder="1" applyAlignment="1">
      <alignment horizontal="right"/>
    </xf>
    <xf numFmtId="4" fontId="4" fillId="5" borderId="69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4" fontId="2" fillId="5" borderId="59" xfId="0" applyNumberFormat="1" applyFont="1" applyFill="1" applyBorder="1" applyAlignment="1">
      <alignment horizontal="right"/>
    </xf>
    <xf numFmtId="4" fontId="4" fillId="5" borderId="65" xfId="0" applyNumberFormat="1" applyFont="1" applyFill="1" applyBorder="1" applyAlignment="1">
      <alignment horizontal="right"/>
    </xf>
    <xf numFmtId="4" fontId="4" fillId="0" borderId="71" xfId="0" applyNumberFormat="1" applyFont="1" applyBorder="1" applyAlignment="1">
      <alignment horizontal="right"/>
    </xf>
    <xf numFmtId="4" fontId="4" fillId="0" borderId="71" xfId="1" applyNumberFormat="1" applyFont="1" applyFill="1" applyBorder="1"/>
    <xf numFmtId="4" fontId="2" fillId="3" borderId="48" xfId="1" applyNumberFormat="1" applyFont="1" applyFill="1" applyBorder="1"/>
    <xf numFmtId="4" fontId="4" fillId="0" borderId="63" xfId="1" applyNumberFormat="1" applyFont="1" applyFill="1" applyBorder="1"/>
    <xf numFmtId="4" fontId="4" fillId="0" borderId="2" xfId="0" applyNumberFormat="1" applyFont="1" applyBorder="1"/>
    <xf numFmtId="4" fontId="2" fillId="2" borderId="66" xfId="0" applyNumberFormat="1" applyFont="1" applyFill="1" applyBorder="1"/>
    <xf numFmtId="4" fontId="4" fillId="5" borderId="69" xfId="1" applyNumberFormat="1" applyFont="1" applyFill="1" applyBorder="1"/>
    <xf numFmtId="4" fontId="4" fillId="5" borderId="13" xfId="1" applyNumberFormat="1" applyFont="1" applyFill="1" applyBorder="1"/>
    <xf numFmtId="4" fontId="4" fillId="0" borderId="65" xfId="1" applyNumberFormat="1" applyFont="1" applyFill="1" applyBorder="1"/>
    <xf numFmtId="4" fontId="4" fillId="0" borderId="77" xfId="0" applyNumberFormat="1" applyFont="1" applyBorder="1"/>
    <xf numFmtId="4" fontId="2" fillId="6" borderId="22" xfId="0" applyNumberFormat="1" applyFont="1" applyFill="1" applyBorder="1" applyAlignment="1">
      <alignment horizontal="center"/>
    </xf>
    <xf numFmtId="4" fontId="2" fillId="6" borderId="61" xfId="0" applyNumberFormat="1" applyFont="1" applyFill="1" applyBorder="1" applyAlignment="1">
      <alignment horizontal="center" wrapText="1"/>
    </xf>
    <xf numFmtId="4" fontId="2" fillId="2" borderId="82" xfId="0" applyNumberFormat="1" applyFont="1" applyFill="1" applyBorder="1"/>
    <xf numFmtId="10" fontId="4" fillId="0" borderId="30" xfId="1" applyNumberFormat="1" applyFont="1" applyFill="1" applyBorder="1"/>
    <xf numFmtId="4" fontId="2" fillId="0" borderId="69" xfId="1" applyNumberFormat="1" applyFont="1" applyFill="1" applyBorder="1"/>
    <xf numFmtId="4" fontId="4" fillId="0" borderId="0" xfId="0" applyNumberFormat="1" applyFont="1" applyAlignment="1">
      <alignment horizontal="right"/>
    </xf>
    <xf numFmtId="4" fontId="4" fillId="0" borderId="30" xfId="1" applyNumberFormat="1" applyFont="1" applyFill="1" applyBorder="1" applyAlignment="1">
      <alignment horizontal="right"/>
    </xf>
    <xf numFmtId="4" fontId="2" fillId="3" borderId="79" xfId="1" applyNumberFormat="1" applyFont="1" applyFill="1" applyBorder="1"/>
    <xf numFmtId="4" fontId="2" fillId="2" borderId="10" xfId="0" applyNumberFormat="1" applyFont="1" applyFill="1" applyBorder="1"/>
    <xf numFmtId="4" fontId="4" fillId="0" borderId="10" xfId="1" applyNumberFormat="1" applyFont="1" applyFill="1" applyBorder="1"/>
    <xf numFmtId="4" fontId="2" fillId="3" borderId="81" xfId="1" applyNumberFormat="1" applyFont="1" applyFill="1" applyBorder="1"/>
    <xf numFmtId="4" fontId="4" fillId="0" borderId="19" xfId="1" applyNumberFormat="1" applyFont="1" applyFill="1" applyBorder="1"/>
    <xf numFmtId="4" fontId="2" fillId="0" borderId="66" xfId="0" applyNumberFormat="1" applyFont="1" applyBorder="1"/>
    <xf numFmtId="4" fontId="4" fillId="0" borderId="66" xfId="1" applyNumberFormat="1" applyFont="1" applyFill="1" applyBorder="1"/>
    <xf numFmtId="4" fontId="4" fillId="0" borderId="69" xfId="0" applyNumberFormat="1" applyFont="1" applyBorder="1"/>
    <xf numFmtId="4" fontId="4" fillId="0" borderId="6" xfId="1" applyNumberFormat="1" applyFont="1" applyFill="1" applyBorder="1"/>
    <xf numFmtId="4" fontId="4" fillId="0" borderId="30" xfId="0" applyNumberFormat="1" applyFont="1" applyBorder="1"/>
    <xf numFmtId="4" fontId="2" fillId="0" borderId="59" xfId="0" applyNumberFormat="1" applyFont="1" applyBorder="1"/>
    <xf numFmtId="4" fontId="2" fillId="0" borderId="10" xfId="0" applyNumberFormat="1" applyFont="1" applyBorder="1"/>
    <xf numFmtId="4" fontId="4" fillId="0" borderId="70" xfId="1" applyNumberFormat="1" applyFont="1" applyFill="1" applyBorder="1"/>
    <xf numFmtId="4" fontId="4" fillId="0" borderId="0" xfId="1" applyNumberFormat="1" applyFont="1" applyFill="1" applyBorder="1"/>
    <xf numFmtId="4" fontId="2" fillId="6" borderId="48" xfId="0" applyNumberFormat="1" applyFont="1" applyFill="1" applyBorder="1" applyAlignment="1">
      <alignment wrapText="1"/>
    </xf>
    <xf numFmtId="4" fontId="2" fillId="6" borderId="2" xfId="1" applyNumberFormat="1" applyFont="1" applyFill="1" applyBorder="1"/>
    <xf numFmtId="4" fontId="2" fillId="0" borderId="69" xfId="0" applyNumberFormat="1" applyFont="1" applyBorder="1"/>
    <xf numFmtId="4" fontId="2" fillId="0" borderId="30" xfId="0" applyNumberFormat="1" applyFont="1" applyBorder="1"/>
    <xf numFmtId="4" fontId="4" fillId="0" borderId="59" xfId="0" applyNumberFormat="1" applyFont="1" applyBorder="1" applyAlignment="1">
      <alignment horizontal="right"/>
    </xf>
    <xf numFmtId="4" fontId="4" fillId="0" borderId="14" xfId="1" applyNumberFormat="1" applyFont="1" applyFill="1" applyBorder="1"/>
    <xf numFmtId="4" fontId="2" fillId="3" borderId="30" xfId="1" applyNumberFormat="1" applyFont="1" applyFill="1" applyBorder="1"/>
    <xf numFmtId="4" fontId="4" fillId="0" borderId="21" xfId="0" applyNumberFormat="1" applyFont="1" applyBorder="1"/>
    <xf numFmtId="4" fontId="4" fillId="0" borderId="21" xfId="1" applyNumberFormat="1" applyFont="1" applyFill="1" applyBorder="1"/>
    <xf numFmtId="4" fontId="4" fillId="0" borderId="61" xfId="0" applyNumberFormat="1" applyFont="1" applyBorder="1"/>
    <xf numFmtId="4" fontId="4" fillId="0" borderId="10" xfId="0" applyNumberFormat="1" applyFont="1" applyBorder="1"/>
    <xf numFmtId="4" fontId="15" fillId="0" borderId="30" xfId="0" applyNumberFormat="1" applyFont="1" applyBorder="1" applyAlignment="1">
      <alignment horizontal="right"/>
    </xf>
    <xf numFmtId="4" fontId="2" fillId="0" borderId="6" xfId="1" applyNumberFormat="1" applyFont="1" applyFill="1" applyBorder="1"/>
    <xf numFmtId="4" fontId="2" fillId="3" borderId="71" xfId="1" applyNumberFormat="1" applyFont="1" applyFill="1" applyBorder="1"/>
    <xf numFmtId="4" fontId="4" fillId="0" borderId="87" xfId="1" applyNumberFormat="1" applyFont="1" applyFill="1" applyBorder="1"/>
    <xf numFmtId="4" fontId="5" fillId="0" borderId="69" xfId="0" applyNumberFormat="1" applyFont="1" applyBorder="1" applyAlignment="1">
      <alignment horizontal="right"/>
    </xf>
    <xf numFmtId="4" fontId="4" fillId="0" borderId="78" xfId="1" applyNumberFormat="1" applyFont="1" applyFill="1" applyBorder="1"/>
    <xf numFmtId="4" fontId="2" fillId="5" borderId="89" xfId="2" applyNumberFormat="1" applyFont="1" applyFill="1"/>
    <xf numFmtId="4" fontId="4" fillId="5" borderId="98" xfId="2" applyNumberFormat="1" applyFont="1" applyFill="1" applyBorder="1"/>
    <xf numFmtId="4" fontId="2" fillId="0" borderId="29" xfId="0" applyNumberFormat="1" applyFont="1" applyBorder="1"/>
    <xf numFmtId="4" fontId="2" fillId="2" borderId="58" xfId="0" applyNumberFormat="1" applyFont="1" applyFill="1" applyBorder="1"/>
    <xf numFmtId="4" fontId="4" fillId="0" borderId="48" xfId="1" applyNumberFormat="1" applyFont="1" applyFill="1" applyBorder="1"/>
    <xf numFmtId="4" fontId="2" fillId="0" borderId="60" xfId="0" applyNumberFormat="1" applyFont="1" applyBorder="1"/>
    <xf numFmtId="4" fontId="4" fillId="0" borderId="65" xfId="0" applyNumberFormat="1" applyFont="1" applyBorder="1"/>
    <xf numFmtId="4" fontId="4" fillId="5" borderId="65" xfId="0" applyNumberFormat="1" applyFont="1" applyFill="1" applyBorder="1"/>
    <xf numFmtId="4" fontId="2" fillId="3" borderId="86" xfId="1" applyNumberFormat="1" applyFont="1" applyFill="1" applyBorder="1"/>
    <xf numFmtId="4" fontId="4" fillId="5" borderId="86" xfId="1" applyNumberFormat="1" applyFont="1" applyFill="1" applyBorder="1"/>
    <xf numFmtId="4" fontId="2" fillId="3" borderId="61" xfId="0" applyNumberFormat="1" applyFont="1" applyFill="1" applyBorder="1"/>
    <xf numFmtId="4" fontId="4" fillId="3" borderId="48" xfId="1" applyNumberFormat="1" applyFont="1" applyFill="1" applyBorder="1"/>
    <xf numFmtId="4" fontId="2" fillId="3" borderId="58" xfId="0" applyNumberFormat="1" applyFont="1" applyFill="1" applyBorder="1"/>
    <xf numFmtId="4" fontId="2" fillId="5" borderId="0" xfId="0" applyNumberFormat="1" applyFont="1" applyFill="1"/>
    <xf numFmtId="4" fontId="4" fillId="5" borderId="77" xfId="1" applyNumberFormat="1" applyFont="1" applyFill="1" applyBorder="1"/>
    <xf numFmtId="4" fontId="4" fillId="5" borderId="0" xfId="1" applyNumberFormat="1" applyFont="1" applyFill="1" applyBorder="1"/>
    <xf numFmtId="4" fontId="4" fillId="5" borderId="0" xfId="0" applyNumberFormat="1" applyFont="1" applyFill="1" applyAlignment="1">
      <alignment horizontal="right"/>
    </xf>
    <xf numFmtId="4" fontId="4" fillId="5" borderId="0" xfId="0" applyNumberFormat="1" applyFont="1" applyFill="1"/>
    <xf numFmtId="4" fontId="2" fillId="2" borderId="0" xfId="0" applyNumberFormat="1" applyFont="1" applyFill="1"/>
    <xf numFmtId="4" fontId="4" fillId="0" borderId="77" xfId="1" applyNumberFormat="1" applyFont="1" applyFill="1" applyBorder="1"/>
    <xf numFmtId="4" fontId="4" fillId="0" borderId="22" xfId="0" applyNumberFormat="1" applyFont="1" applyBorder="1"/>
    <xf numFmtId="4" fontId="2" fillId="3" borderId="99" xfId="1" applyNumberFormat="1" applyFont="1" applyFill="1" applyBorder="1"/>
    <xf numFmtId="4" fontId="9" fillId="3" borderId="100" xfId="1" applyNumberFormat="1" applyFont="1" applyFill="1" applyBorder="1"/>
    <xf numFmtId="0" fontId="2" fillId="5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64" xfId="0" applyFont="1" applyFill="1" applyBorder="1" applyAlignment="1">
      <alignment horizontal="left"/>
    </xf>
    <xf numFmtId="4" fontId="9" fillId="5" borderId="92" xfId="1" applyNumberFormat="1" applyFont="1" applyFill="1" applyBorder="1"/>
    <xf numFmtId="4" fontId="2" fillId="6" borderId="58" xfId="0" applyNumberFormat="1" applyFont="1" applyFill="1" applyBorder="1" applyAlignment="1">
      <alignment wrapText="1"/>
    </xf>
    <xf numFmtId="4" fontId="2" fillId="6" borderId="48" xfId="0" applyNumberFormat="1" applyFont="1" applyFill="1" applyBorder="1" applyAlignment="1"/>
    <xf numFmtId="4" fontId="2" fillId="6" borderId="2" xfId="0" applyNumberFormat="1" applyFont="1" applyFill="1" applyBorder="1" applyAlignment="1">
      <alignment wrapText="1"/>
    </xf>
    <xf numFmtId="4" fontId="2" fillId="6" borderId="80" xfId="0" applyNumberFormat="1" applyFont="1" applyFill="1" applyBorder="1" applyAlignment="1"/>
    <xf numFmtId="4" fontId="2" fillId="4" borderId="65" xfId="0" applyNumberFormat="1" applyFont="1" applyFill="1" applyBorder="1"/>
    <xf numFmtId="4" fontId="4" fillId="0" borderId="88" xfId="0" applyNumberFormat="1" applyFont="1" applyBorder="1"/>
    <xf numFmtId="4" fontId="2" fillId="4" borderId="102" xfId="0" applyNumberFormat="1" applyFont="1" applyFill="1" applyBorder="1"/>
    <xf numFmtId="4" fontId="4" fillId="0" borderId="104" xfId="0" applyNumberFormat="1" applyFont="1" applyBorder="1"/>
    <xf numFmtId="4" fontId="4" fillId="0" borderId="66" xfId="0" applyNumberFormat="1" applyFont="1" applyBorder="1"/>
    <xf numFmtId="4" fontId="4" fillId="3" borderId="58" xfId="0" applyNumberFormat="1" applyFont="1" applyFill="1" applyBorder="1"/>
    <xf numFmtId="4" fontId="2" fillId="6" borderId="66" xfId="0" applyNumberFormat="1" applyFont="1" applyFill="1" applyBorder="1" applyAlignment="1">
      <alignment horizontal="center"/>
    </xf>
    <xf numFmtId="4" fontId="9" fillId="0" borderId="69" xfId="1" applyNumberFormat="1" applyFont="1" applyFill="1" applyBorder="1"/>
    <xf numFmtId="4" fontId="10" fillId="0" borderId="59" xfId="1" applyNumberFormat="1" applyFont="1" applyFill="1" applyBorder="1"/>
    <xf numFmtId="4" fontId="12" fillId="0" borderId="69" xfId="0" applyNumberFormat="1" applyFont="1" applyBorder="1"/>
    <xf numFmtId="4" fontId="10" fillId="0" borderId="69" xfId="0" applyNumberFormat="1" applyFont="1" applyBorder="1"/>
    <xf numFmtId="4" fontId="10" fillId="0" borderId="59" xfId="0" applyNumberFormat="1" applyFont="1" applyBorder="1"/>
    <xf numFmtId="4" fontId="9" fillId="3" borderId="105" xfId="1" applyNumberFormat="1" applyFont="1" applyFill="1" applyBorder="1"/>
    <xf numFmtId="4" fontId="10" fillId="0" borderId="103" xfId="0" applyNumberFormat="1" applyFont="1" applyBorder="1"/>
    <xf numFmtId="4" fontId="9" fillId="5" borderId="66" xfId="1" applyNumberFormat="1" applyFont="1" applyFill="1" applyBorder="1"/>
    <xf numFmtId="4" fontId="10" fillId="0" borderId="69" xfId="0" applyNumberFormat="1" applyFont="1" applyBorder="1" applyAlignment="1">
      <alignment horizontal="right"/>
    </xf>
    <xf numFmtId="4" fontId="9" fillId="0" borderId="59" xfId="1" applyNumberFormat="1" applyFont="1" applyFill="1" applyBorder="1"/>
    <xf numFmtId="4" fontId="11" fillId="0" borderId="65" xfId="0" applyNumberFormat="1" applyFont="1" applyBorder="1"/>
    <xf numFmtId="4" fontId="10" fillId="0" borderId="65" xfId="0" applyNumberFormat="1" applyFont="1" applyBorder="1"/>
    <xf numFmtId="4" fontId="10" fillId="0" borderId="70" xfId="0" applyNumberFormat="1" applyFont="1" applyBorder="1"/>
    <xf numFmtId="4" fontId="9" fillId="0" borderId="8" xfId="0" applyNumberFormat="1" applyFont="1" applyBorder="1" applyAlignment="1">
      <alignment horizontal="right"/>
    </xf>
    <xf numFmtId="4" fontId="11" fillId="0" borderId="8" xfId="0" applyNumberFormat="1" applyFont="1" applyBorder="1"/>
    <xf numFmtId="4" fontId="11" fillId="0" borderId="69" xfId="0" applyNumberFormat="1" applyFont="1" applyBorder="1"/>
    <xf numFmtId="4" fontId="10" fillId="5" borderId="8" xfId="0" applyNumberFormat="1" applyFont="1" applyFill="1" applyBorder="1"/>
    <xf numFmtId="4" fontId="9" fillId="3" borderId="93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0" fontId="2" fillId="5" borderId="43" xfId="0" applyFont="1" applyFill="1" applyBorder="1" applyAlignment="1">
      <alignment horizontal="left"/>
    </xf>
    <xf numFmtId="0" fontId="7" fillId="5" borderId="96" xfId="0" applyFont="1" applyFill="1" applyBorder="1"/>
    <xf numFmtId="4" fontId="2" fillId="0" borderId="66" xfId="1" applyNumberFormat="1" applyFont="1" applyFill="1" applyBorder="1"/>
    <xf numFmtId="4" fontId="2" fillId="5" borderId="66" xfId="1" applyNumberFormat="1" applyFont="1" applyFill="1" applyBorder="1"/>
    <xf numFmtId="4" fontId="11" fillId="0" borderId="30" xfId="0" applyNumberFormat="1" applyFont="1" applyBorder="1"/>
    <xf numFmtId="4" fontId="12" fillId="0" borderId="8" xfId="0" applyNumberFormat="1" applyFont="1" applyBorder="1"/>
    <xf numFmtId="4" fontId="12" fillId="0" borderId="19" xfId="0" applyNumberFormat="1" applyFont="1" applyBorder="1"/>
    <xf numFmtId="4" fontId="13" fillId="3" borderId="95" xfId="0" applyNumberFormat="1" applyFont="1" applyFill="1" applyBorder="1" applyAlignment="1">
      <alignment horizontal="right"/>
    </xf>
    <xf numFmtId="4" fontId="13" fillId="0" borderId="69" xfId="1" applyNumberFormat="1" applyFont="1" applyFill="1" applyBorder="1"/>
    <xf numFmtId="4" fontId="9" fillId="0" borderId="69" xfId="0" applyNumberFormat="1" applyFont="1" applyBorder="1"/>
    <xf numFmtId="4" fontId="2" fillId="0" borderId="88" xfId="0" applyNumberFormat="1" applyFont="1" applyBorder="1"/>
    <xf numFmtId="4" fontId="2" fillId="3" borderId="30" xfId="0" applyNumberFormat="1" applyFont="1" applyFill="1" applyBorder="1"/>
    <xf numFmtId="4" fontId="2" fillId="3" borderId="106" xfId="0" applyNumberFormat="1" applyFont="1" applyFill="1" applyBorder="1"/>
    <xf numFmtId="4" fontId="10" fillId="5" borderId="69" xfId="0" applyNumberFormat="1" applyFont="1" applyFill="1" applyBorder="1"/>
    <xf numFmtId="4" fontId="2" fillId="3" borderId="19" xfId="0" applyNumberFormat="1" applyFont="1" applyFill="1" applyBorder="1"/>
    <xf numFmtId="4" fontId="4" fillId="0" borderId="29" xfId="1" applyNumberFormat="1" applyFont="1" applyFill="1" applyBorder="1"/>
    <xf numFmtId="4" fontId="4" fillId="0" borderId="48" xfId="0" applyNumberFormat="1" applyFont="1" applyBorder="1"/>
    <xf numFmtId="4" fontId="13" fillId="0" borderId="69" xfId="0" applyNumberFormat="1" applyFont="1" applyBorder="1"/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42" xfId="0" applyFont="1" applyFill="1" applyBorder="1"/>
    <xf numFmtId="0" fontId="4" fillId="2" borderId="2" xfId="0" applyFont="1" applyFill="1" applyBorder="1"/>
    <xf numFmtId="0" fontId="4" fillId="2" borderId="48" xfId="0" applyFont="1" applyFill="1" applyBorder="1"/>
    <xf numFmtId="4" fontId="2" fillId="6" borderId="64" xfId="0" applyNumberFormat="1" applyFont="1" applyFill="1" applyBorder="1" applyAlignment="1">
      <alignment horizontal="center"/>
    </xf>
    <xf numFmtId="4" fontId="9" fillId="0" borderId="0" xfId="0" applyNumberFormat="1" applyFont="1" applyBorder="1"/>
    <xf numFmtId="4" fontId="4" fillId="5" borderId="69" xfId="0" applyNumberFormat="1" applyFont="1" applyFill="1" applyBorder="1"/>
    <xf numFmtId="4" fontId="9" fillId="5" borderId="60" xfId="1" applyNumberFormat="1" applyFont="1" applyFill="1" applyBorder="1"/>
    <xf numFmtId="4" fontId="11" fillId="5" borderId="69" xfId="0" applyNumberFormat="1" applyFont="1" applyFill="1" applyBorder="1"/>
    <xf numFmtId="4" fontId="12" fillId="5" borderId="69" xfId="0" applyNumberFormat="1" applyFont="1" applyFill="1" applyBorder="1" applyAlignment="1">
      <alignment horizontal="right"/>
    </xf>
    <xf numFmtId="4" fontId="10" fillId="5" borderId="30" xfId="0" applyNumberFormat="1" applyFont="1" applyFill="1" applyBorder="1" applyAlignment="1">
      <alignment horizontal="right"/>
    </xf>
    <xf numFmtId="4" fontId="4" fillId="5" borderId="8" xfId="0" applyNumberFormat="1" applyFont="1" applyFill="1" applyBorder="1"/>
    <xf numFmtId="4" fontId="13" fillId="5" borderId="59" xfId="0" applyNumberFormat="1" applyFont="1" applyFill="1" applyBorder="1" applyAlignment="1">
      <alignment horizontal="right"/>
    </xf>
    <xf numFmtId="4" fontId="14" fillId="5" borderId="91" xfId="1" applyNumberFormat="1" applyFont="1" applyFill="1" applyBorder="1"/>
    <xf numFmtId="4" fontId="11" fillId="5" borderId="69" xfId="1" applyNumberFormat="1" applyFont="1" applyFill="1" applyBorder="1"/>
    <xf numFmtId="0" fontId="2" fillId="3" borderId="39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0" fontId="4" fillId="3" borderId="39" xfId="0" applyFont="1" applyFill="1" applyBorder="1" applyAlignment="1">
      <alignment horizontal="left"/>
    </xf>
    <xf numFmtId="0" fontId="2" fillId="3" borderId="107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2" fillId="3" borderId="108" xfId="0" applyFont="1" applyFill="1" applyBorder="1"/>
    <xf numFmtId="0" fontId="2" fillId="3" borderId="109" xfId="0" applyFont="1" applyFill="1" applyBorder="1"/>
    <xf numFmtId="0" fontId="2" fillId="3" borderId="101" xfId="0" applyFont="1" applyFill="1" applyBorder="1"/>
    <xf numFmtId="0" fontId="2" fillId="0" borderId="25" xfId="0" applyFont="1" applyBorder="1" applyAlignment="1">
      <alignment horizontal="left"/>
    </xf>
    <xf numFmtId="0" fontId="2" fillId="5" borderId="59" xfId="0" applyFont="1" applyFill="1" applyBorder="1" applyAlignment="1">
      <alignment horizontal="left"/>
    </xf>
    <xf numFmtId="0" fontId="4" fillId="0" borderId="39" xfId="0" applyFont="1" applyBorder="1" applyAlignment="1">
      <alignment horizontal="right"/>
    </xf>
    <xf numFmtId="0" fontId="4" fillId="2" borderId="39" xfId="0" applyFont="1" applyFill="1" applyBorder="1" applyAlignment="1">
      <alignment horizontal="left"/>
    </xf>
    <xf numFmtId="4" fontId="9" fillId="0" borderId="30" xfId="0" applyNumberFormat="1" applyFont="1" applyBorder="1"/>
    <xf numFmtId="4" fontId="9" fillId="3" borderId="99" xfId="0" applyNumberFormat="1" applyFont="1" applyFill="1" applyBorder="1"/>
    <xf numFmtId="4" fontId="13" fillId="3" borderId="53" xfId="0" applyNumberFormat="1" applyFont="1" applyFill="1" applyBorder="1"/>
    <xf numFmtId="4" fontId="9" fillId="3" borderId="37" xfId="0" applyNumberFormat="1" applyFont="1" applyFill="1" applyBorder="1"/>
    <xf numFmtId="4" fontId="2" fillId="3" borderId="19" xfId="1" applyNumberFormat="1" applyFont="1" applyFill="1" applyBorder="1"/>
    <xf numFmtId="4" fontId="2" fillId="5" borderId="103" xfId="1" applyNumberFormat="1" applyFont="1" applyFill="1" applyBorder="1"/>
    <xf numFmtId="4" fontId="9" fillId="3" borderId="60" xfId="0" applyNumberFormat="1" applyFont="1" applyFill="1" applyBorder="1"/>
    <xf numFmtId="4" fontId="4" fillId="0" borderId="110" xfId="0" applyNumberFormat="1" applyFont="1" applyBorder="1"/>
    <xf numFmtId="4" fontId="16" fillId="0" borderId="0" xfId="0" applyNumberFormat="1" applyFont="1"/>
    <xf numFmtId="4" fontId="9" fillId="3" borderId="53" xfId="1" applyNumberFormat="1" applyFont="1" applyFill="1" applyBorder="1"/>
    <xf numFmtId="4" fontId="9" fillId="3" borderId="53" xfId="0" applyNumberFormat="1" applyFont="1" applyFill="1" applyBorder="1"/>
    <xf numFmtId="4" fontId="4" fillId="5" borderId="30" xfId="0" applyNumberFormat="1" applyFont="1" applyFill="1" applyBorder="1" applyAlignment="1">
      <alignment horizontal="right"/>
    </xf>
    <xf numFmtId="4" fontId="4" fillId="5" borderId="30" xfId="1" applyNumberFormat="1" applyFont="1" applyFill="1" applyBorder="1"/>
    <xf numFmtId="4" fontId="4" fillId="5" borderId="90" xfId="0" applyNumberFormat="1" applyFont="1" applyFill="1" applyBorder="1"/>
    <xf numFmtId="4" fontId="9" fillId="5" borderId="0" xfId="0" applyNumberFormat="1" applyFont="1" applyFill="1" applyBorder="1" applyAlignment="1">
      <alignment horizontal="right"/>
    </xf>
    <xf numFmtId="4" fontId="12" fillId="5" borderId="69" xfId="0" applyNumberFormat="1" applyFont="1" applyFill="1" applyBorder="1"/>
    <xf numFmtId="4" fontId="12" fillId="5" borderId="59" xfId="0" applyNumberFormat="1" applyFont="1" applyFill="1" applyBorder="1"/>
    <xf numFmtId="4" fontId="4" fillId="5" borderId="59" xfId="0" applyNumberFormat="1" applyFont="1" applyFill="1" applyBorder="1"/>
    <xf numFmtId="4" fontId="10" fillId="5" borderId="59" xfId="0" applyNumberFormat="1" applyFont="1" applyFill="1" applyBorder="1"/>
    <xf numFmtId="4" fontId="10" fillId="5" borderId="69" xfId="1" applyNumberFormat="1" applyFont="1" applyFill="1" applyBorder="1"/>
    <xf numFmtId="4" fontId="10" fillId="5" borderId="60" xfId="0" applyNumberFormat="1" applyFont="1" applyFill="1" applyBorder="1"/>
    <xf numFmtId="4" fontId="9" fillId="5" borderId="69" xfId="1" applyNumberFormat="1" applyFont="1" applyFill="1" applyBorder="1"/>
    <xf numFmtId="4" fontId="10" fillId="5" borderId="69" xfId="0" applyNumberFormat="1" applyFont="1" applyFill="1" applyBorder="1" applyAlignment="1">
      <alignment horizontal="right"/>
    </xf>
    <xf numFmtId="4" fontId="9" fillId="0" borderId="10" xfId="1" applyNumberFormat="1" applyFont="1" applyFill="1" applyBorder="1"/>
    <xf numFmtId="4" fontId="12" fillId="5" borderId="30" xfId="0" applyNumberFormat="1" applyFont="1" applyFill="1" applyBorder="1"/>
    <xf numFmtId="4" fontId="13" fillId="0" borderId="30" xfId="1" applyNumberFormat="1" applyFont="1" applyFill="1" applyBorder="1"/>
    <xf numFmtId="4" fontId="10" fillId="0" borderId="69" xfId="1" applyNumberFormat="1" applyFont="1" applyFill="1" applyBorder="1"/>
    <xf numFmtId="4" fontId="9" fillId="3" borderId="36" xfId="1" applyNumberFormat="1" applyFont="1" applyFill="1" applyBorder="1"/>
    <xf numFmtId="4" fontId="12" fillId="2" borderId="69" xfId="1" applyNumberFormat="1" applyFont="1" applyFill="1" applyBorder="1"/>
    <xf numFmtId="4" fontId="9" fillId="3" borderId="65" xfId="0" applyNumberFormat="1" applyFont="1" applyFill="1" applyBorder="1"/>
    <xf numFmtId="4" fontId="12" fillId="0" borderId="30" xfId="0" applyNumberFormat="1" applyFont="1" applyBorder="1"/>
    <xf numFmtId="4" fontId="9" fillId="3" borderId="58" xfId="1" applyNumberFormat="1" applyFont="1" applyFill="1" applyBorder="1"/>
    <xf numFmtId="4" fontId="9" fillId="3" borderId="58" xfId="0" applyNumberFormat="1" applyFont="1" applyFill="1" applyBorder="1"/>
    <xf numFmtId="4" fontId="13" fillId="5" borderId="59" xfId="1" applyNumberFormat="1" applyFont="1" applyFill="1" applyBorder="1"/>
    <xf numFmtId="4" fontId="2" fillId="0" borderId="58" xfId="1" applyNumberFormat="1" applyFont="1" applyFill="1" applyBorder="1"/>
    <xf numFmtId="4" fontId="2" fillId="0" borderId="58" xfId="0" applyNumberFormat="1" applyFont="1" applyBorder="1"/>
    <xf numFmtId="4" fontId="9" fillId="0" borderId="66" xfId="0" applyNumberFormat="1" applyFont="1" applyBorder="1"/>
    <xf numFmtId="4" fontId="9" fillId="5" borderId="30" xfId="0" applyNumberFormat="1" applyFont="1" applyFill="1" applyBorder="1"/>
    <xf numFmtId="4" fontId="12" fillId="0" borderId="69" xfId="0" applyNumberFormat="1" applyFont="1" applyBorder="1" applyAlignment="1">
      <alignment horizontal="right"/>
    </xf>
    <xf numFmtId="0" fontId="2" fillId="5" borderId="4" xfId="0" applyFont="1" applyFill="1" applyBorder="1" applyAlignment="1">
      <alignment horizontal="left"/>
    </xf>
    <xf numFmtId="4" fontId="13" fillId="3" borderId="53" xfId="1" applyNumberFormat="1" applyFont="1" applyFill="1" applyBorder="1"/>
    <xf numFmtId="4" fontId="9" fillId="5" borderId="105" xfId="1" applyNumberFormat="1" applyFont="1" applyFill="1" applyBorder="1"/>
    <xf numFmtId="4" fontId="4" fillId="0" borderId="70" xfId="0" applyNumberFormat="1" applyFont="1" applyBorder="1" applyAlignment="1">
      <alignment horizontal="right"/>
    </xf>
    <xf numFmtId="0" fontId="2" fillId="5" borderId="4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63" xfId="0" applyFont="1" applyFill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CCCCFF"/>
      <color rgb="FFFF99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9"/>
  <sheetViews>
    <sheetView tabSelected="1" view="pageBreakPreview" zoomScale="71" zoomScaleNormal="59" zoomScaleSheetLayoutView="71" workbookViewId="0">
      <selection activeCell="M6" sqref="M6"/>
    </sheetView>
  </sheetViews>
  <sheetFormatPr defaultRowHeight="17" customHeight="1" x14ac:dyDescent="0.3"/>
  <cols>
    <col min="1" max="1" width="9.453125" style="3" bestFit="1" customWidth="1"/>
    <col min="2" max="2" width="9.81640625" style="3" bestFit="1" customWidth="1"/>
    <col min="3" max="7" width="8.7265625" style="3"/>
    <col min="8" max="8" width="17.6328125" style="3" customWidth="1"/>
    <col min="9" max="9" width="17.08984375" style="3" customWidth="1"/>
    <col min="10" max="10" width="19" style="3" customWidth="1"/>
    <col min="11" max="11" width="21.08984375" style="3" customWidth="1"/>
    <col min="12" max="12" width="20.36328125" style="41" customWidth="1"/>
    <col min="13" max="13" width="8.7265625" style="3"/>
    <col min="14" max="14" width="41.90625" style="3" customWidth="1"/>
    <col min="15" max="16384" width="8.7265625" style="3"/>
  </cols>
  <sheetData>
    <row r="1" spans="1:12" ht="19" customHeight="1" x14ac:dyDescent="0.4">
      <c r="K1" s="3" t="s">
        <v>204</v>
      </c>
      <c r="L1" s="418"/>
    </row>
    <row r="2" spans="1:12" ht="17" customHeight="1" x14ac:dyDescent="0.3">
      <c r="A2" s="459" t="s">
        <v>126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</row>
    <row r="3" spans="1:12" ht="17" customHeight="1" x14ac:dyDescent="0.3">
      <c r="D3" s="2"/>
      <c r="E3" s="2"/>
      <c r="F3" s="2"/>
      <c r="G3" s="29"/>
      <c r="H3" s="29"/>
      <c r="I3" s="29"/>
      <c r="J3" s="29"/>
      <c r="K3" s="41"/>
    </row>
    <row r="4" spans="1:12" ht="17" customHeight="1" x14ac:dyDescent="0.3">
      <c r="A4" s="459" t="s">
        <v>203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</row>
    <row r="5" spans="1:12" ht="17" customHeight="1" x14ac:dyDescent="0.3">
      <c r="A5" s="459" t="s">
        <v>190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</row>
    <row r="6" spans="1:12" ht="17" customHeight="1" thickBot="1" x14ac:dyDescent="0.35">
      <c r="A6" s="40"/>
      <c r="D6" s="2"/>
      <c r="E6" s="2"/>
      <c r="F6" s="2"/>
      <c r="G6" s="2"/>
      <c r="H6" s="29"/>
      <c r="I6" s="29"/>
      <c r="J6" s="29"/>
      <c r="K6" s="41"/>
    </row>
    <row r="7" spans="1:12" ht="17" customHeight="1" thickBot="1" x14ac:dyDescent="0.35">
      <c r="A7" s="164" t="s">
        <v>0</v>
      </c>
      <c r="B7" s="165"/>
      <c r="C7" s="165"/>
      <c r="D7" s="165" t="s">
        <v>1</v>
      </c>
      <c r="E7" s="165"/>
      <c r="F7" s="165"/>
      <c r="G7" s="166"/>
      <c r="H7" s="331" t="s">
        <v>176</v>
      </c>
      <c r="I7" s="332" t="s">
        <v>133</v>
      </c>
      <c r="J7" s="333" t="s">
        <v>134</v>
      </c>
      <c r="K7" s="334" t="s">
        <v>188</v>
      </c>
      <c r="L7" s="158" t="s">
        <v>201</v>
      </c>
    </row>
    <row r="8" spans="1:12" ht="17" customHeight="1" x14ac:dyDescent="0.3">
      <c r="A8" s="108"/>
      <c r="H8" s="132"/>
      <c r="I8" s="224"/>
      <c r="J8" s="224"/>
      <c r="K8" s="219"/>
      <c r="L8" s="133"/>
    </row>
    <row r="9" spans="1:12" ht="17" customHeight="1" x14ac:dyDescent="0.3">
      <c r="A9" s="37">
        <v>3</v>
      </c>
      <c r="B9" s="2" t="s">
        <v>2</v>
      </c>
      <c r="H9" s="133"/>
      <c r="I9" s="224"/>
      <c r="J9" s="224"/>
      <c r="K9" s="219"/>
      <c r="L9" s="133"/>
    </row>
    <row r="10" spans="1:12" ht="17" customHeight="1" x14ac:dyDescent="0.3">
      <c r="A10" s="37"/>
      <c r="B10" s="2"/>
      <c r="H10" s="133" t="s">
        <v>185</v>
      </c>
      <c r="I10" s="224"/>
      <c r="J10" s="224"/>
      <c r="K10" s="219"/>
      <c r="L10" s="133"/>
    </row>
    <row r="11" spans="1:12" ht="17" customHeight="1" x14ac:dyDescent="0.3">
      <c r="A11" s="37">
        <v>32</v>
      </c>
      <c r="B11" s="2" t="s">
        <v>3</v>
      </c>
      <c r="C11" s="2"/>
      <c r="D11" s="2"/>
      <c r="E11" s="2"/>
      <c r="F11" s="2"/>
      <c r="G11" s="2"/>
      <c r="H11" s="134"/>
      <c r="I11" s="225"/>
      <c r="J11" s="224"/>
      <c r="K11" s="219"/>
      <c r="L11" s="133"/>
    </row>
    <row r="12" spans="1:12" ht="17" customHeight="1" x14ac:dyDescent="0.3">
      <c r="A12" s="25">
        <v>321</v>
      </c>
      <c r="B12" s="26" t="s">
        <v>4</v>
      </c>
      <c r="C12" s="26"/>
      <c r="D12" s="26"/>
      <c r="E12" s="26"/>
      <c r="F12" s="26"/>
      <c r="G12" s="52"/>
      <c r="H12" s="146">
        <v>9950000</v>
      </c>
      <c r="I12" s="226">
        <v>9472328.0500000007</v>
      </c>
      <c r="J12" s="226">
        <f>I12/H12*100</f>
        <v>95.199276884422119</v>
      </c>
      <c r="K12" s="215">
        <v>10200000</v>
      </c>
      <c r="L12" s="278">
        <f>(K12/7.5345)</f>
        <v>1353772.6458291856</v>
      </c>
    </row>
    <row r="13" spans="1:12" ht="17" customHeight="1" x14ac:dyDescent="0.3">
      <c r="A13" s="25">
        <v>322</v>
      </c>
      <c r="B13" s="26" t="s">
        <v>5</v>
      </c>
      <c r="C13" s="26"/>
      <c r="D13" s="26"/>
      <c r="E13" s="26"/>
      <c r="F13" s="26"/>
      <c r="G13" s="26"/>
      <c r="H13" s="146">
        <v>300000</v>
      </c>
      <c r="I13" s="226">
        <v>469000</v>
      </c>
      <c r="J13" s="226">
        <f>I13/H13*100</f>
        <v>156.33333333333331</v>
      </c>
      <c r="K13" s="215">
        <v>600000</v>
      </c>
      <c r="L13" s="278">
        <f t="shared" ref="L13:L73" si="0">(K13/7.5345)</f>
        <v>79633.685048775631</v>
      </c>
    </row>
    <row r="14" spans="1:12" ht="17" customHeight="1" thickBot="1" x14ac:dyDescent="0.35">
      <c r="A14" s="42">
        <v>32</v>
      </c>
      <c r="B14" s="43" t="s">
        <v>191</v>
      </c>
      <c r="C14" s="44"/>
      <c r="D14" s="44"/>
      <c r="E14" s="44"/>
      <c r="F14" s="44"/>
      <c r="G14" s="45"/>
      <c r="H14" s="46">
        <f>SUM(H12:H13)</f>
        <v>10250000</v>
      </c>
      <c r="I14" s="46">
        <f>SUM(I12:I13)</f>
        <v>9941328.0500000007</v>
      </c>
      <c r="J14" s="227">
        <f>I14/H14*100</f>
        <v>96.988566341463425</v>
      </c>
      <c r="K14" s="205">
        <f>SUM(K12:K13)</f>
        <v>10800000</v>
      </c>
      <c r="L14" s="335">
        <f t="shared" si="0"/>
        <v>1433406.3308779614</v>
      </c>
    </row>
    <row r="15" spans="1:12" ht="17" customHeight="1" thickTop="1" x14ac:dyDescent="0.3">
      <c r="A15" s="13"/>
      <c r="B15" s="2"/>
      <c r="C15" s="2"/>
      <c r="D15" s="2"/>
      <c r="E15" s="2"/>
      <c r="F15" s="2"/>
      <c r="G15" s="2"/>
      <c r="H15" s="47"/>
      <c r="I15" s="47"/>
      <c r="J15" s="228"/>
      <c r="K15" s="33"/>
      <c r="L15" s="338"/>
    </row>
    <row r="16" spans="1:12" ht="17" customHeight="1" x14ac:dyDescent="0.3">
      <c r="A16" s="13">
        <v>34</v>
      </c>
      <c r="B16" s="2" t="s">
        <v>6</v>
      </c>
      <c r="C16" s="2"/>
      <c r="D16" s="2"/>
      <c r="E16" s="2"/>
      <c r="F16" s="2"/>
      <c r="G16" s="2"/>
      <c r="H16" s="48"/>
      <c r="I16" s="48"/>
      <c r="J16" s="229"/>
      <c r="K16" s="206"/>
      <c r="L16" s="134"/>
    </row>
    <row r="17" spans="1:12" ht="17" customHeight="1" x14ac:dyDescent="0.3">
      <c r="A17" s="6">
        <v>341</v>
      </c>
      <c r="B17" s="7" t="s">
        <v>7</v>
      </c>
      <c r="C17" s="7"/>
      <c r="D17" s="7"/>
      <c r="E17" s="7"/>
      <c r="F17" s="7"/>
      <c r="G17" s="111"/>
      <c r="H17" s="68"/>
      <c r="I17" s="230"/>
      <c r="J17" s="231"/>
      <c r="K17" s="188"/>
      <c r="L17" s="278"/>
    </row>
    <row r="18" spans="1:12" ht="17" customHeight="1" x14ac:dyDescent="0.3">
      <c r="A18" s="25">
        <v>341311</v>
      </c>
      <c r="B18" s="22" t="s">
        <v>8</v>
      </c>
      <c r="C18" s="26"/>
      <c r="D18" s="26"/>
      <c r="F18" s="26"/>
      <c r="G18" s="109"/>
      <c r="H18" s="91">
        <v>3000</v>
      </c>
      <c r="I18" s="226">
        <v>180.56</v>
      </c>
      <c r="J18" s="226">
        <f>I18/H18*100</f>
        <v>6.0186666666666664</v>
      </c>
      <c r="K18" s="207">
        <v>3000</v>
      </c>
      <c r="L18" s="278">
        <f t="shared" si="0"/>
        <v>398.16842524387812</v>
      </c>
    </row>
    <row r="19" spans="1:12" ht="17" customHeight="1" x14ac:dyDescent="0.3">
      <c r="A19" s="25">
        <v>34141</v>
      </c>
      <c r="B19" s="22" t="s">
        <v>9</v>
      </c>
      <c r="C19" s="7"/>
      <c r="D19" s="7"/>
      <c r="E19" s="7"/>
      <c r="F19" s="7"/>
      <c r="G19" s="111"/>
      <c r="H19" s="49"/>
      <c r="I19" s="232"/>
      <c r="J19" s="226"/>
      <c r="K19" s="203"/>
      <c r="L19" s="278"/>
    </row>
    <row r="20" spans="1:12" ht="17" customHeight="1" thickBot="1" x14ac:dyDescent="0.35">
      <c r="A20" s="42">
        <v>34</v>
      </c>
      <c r="B20" s="43" t="s">
        <v>192</v>
      </c>
      <c r="C20" s="44"/>
      <c r="D20" s="44"/>
      <c r="E20" s="44"/>
      <c r="F20" s="44"/>
      <c r="G20" s="121"/>
      <c r="H20" s="50">
        <f>SUM(H17:H18)</f>
        <v>3000</v>
      </c>
      <c r="I20" s="233">
        <f>SUM(I17+I19+I18)</f>
        <v>180.56</v>
      </c>
      <c r="J20" s="233">
        <f t="shared" ref="J20" si="1">I20/H20*100</f>
        <v>6.0186666666666664</v>
      </c>
      <c r="K20" s="208">
        <f>SUM(K17:K18)</f>
        <v>3000</v>
      </c>
      <c r="L20" s="335">
        <f t="shared" si="0"/>
        <v>398.16842524387812</v>
      </c>
    </row>
    <row r="21" spans="1:12" ht="17" customHeight="1" thickTop="1" x14ac:dyDescent="0.3">
      <c r="A21" s="13"/>
      <c r="B21" s="2"/>
      <c r="C21" s="2"/>
      <c r="D21" s="2"/>
      <c r="E21" s="2"/>
      <c r="F21" s="39"/>
      <c r="G21" s="122"/>
      <c r="H21" s="135"/>
      <c r="I21" s="47"/>
      <c r="J21" s="229"/>
      <c r="K21" s="202"/>
      <c r="L21" s="336"/>
    </row>
    <row r="22" spans="1:12" ht="17" customHeight="1" x14ac:dyDescent="0.3">
      <c r="A22" s="51">
        <v>36</v>
      </c>
      <c r="B22" s="7" t="s">
        <v>10</v>
      </c>
      <c r="C22" s="7"/>
      <c r="D22" s="7"/>
      <c r="E22" s="7"/>
      <c r="F22" s="7"/>
      <c r="G22" s="111"/>
      <c r="H22" s="49"/>
      <c r="I22" s="232"/>
      <c r="J22" s="231"/>
      <c r="K22" s="203"/>
      <c r="L22" s="278"/>
    </row>
    <row r="23" spans="1:12" ht="17" customHeight="1" x14ac:dyDescent="0.3">
      <c r="A23" s="13"/>
      <c r="B23" s="2"/>
      <c r="C23" s="2"/>
      <c r="D23" s="2"/>
      <c r="E23" s="2"/>
      <c r="F23" s="2"/>
      <c r="G23" s="123"/>
      <c r="H23" s="49"/>
      <c r="I23" s="232"/>
      <c r="J23" s="231"/>
      <c r="K23" s="203"/>
      <c r="L23" s="278"/>
    </row>
    <row r="24" spans="1:12" ht="17" customHeight="1" x14ac:dyDescent="0.3">
      <c r="A24" s="51">
        <v>361</v>
      </c>
      <c r="B24" s="7" t="s">
        <v>11</v>
      </c>
      <c r="C24" s="7"/>
      <c r="D24" s="7"/>
      <c r="E24" s="7"/>
      <c r="F24" s="7"/>
      <c r="G24" s="111"/>
      <c r="H24" s="76"/>
      <c r="I24" s="231"/>
      <c r="J24" s="231"/>
      <c r="K24" s="204"/>
      <c r="L24" s="278"/>
    </row>
    <row r="25" spans="1:12" ht="17" customHeight="1" x14ac:dyDescent="0.3">
      <c r="A25" s="21">
        <v>361</v>
      </c>
      <c r="B25" s="23" t="s">
        <v>12</v>
      </c>
      <c r="C25" s="23"/>
      <c r="D25" s="23"/>
      <c r="E25" s="23"/>
      <c r="F25" s="12"/>
      <c r="G25" s="12"/>
      <c r="H25" s="146">
        <v>150000</v>
      </c>
      <c r="I25" s="226">
        <v>87911.48</v>
      </c>
      <c r="J25" s="226">
        <f>I25/H25*100</f>
        <v>58.607653333333332</v>
      </c>
      <c r="K25" s="215">
        <v>150000</v>
      </c>
      <c r="L25" s="278">
        <f t="shared" si="0"/>
        <v>19908.421262193908</v>
      </c>
    </row>
    <row r="26" spans="1:12" ht="17" customHeight="1" x14ac:dyDescent="0.3">
      <c r="A26" s="13"/>
      <c r="B26" s="2"/>
      <c r="C26" s="2"/>
      <c r="D26" s="2"/>
      <c r="E26" s="2"/>
      <c r="F26" s="2"/>
      <c r="G26" s="2"/>
      <c r="H26" s="149"/>
      <c r="I26" s="232"/>
      <c r="J26" s="226"/>
      <c r="K26" s="216"/>
      <c r="L26" s="278"/>
    </row>
    <row r="27" spans="1:12" ht="17" customHeight="1" x14ac:dyDescent="0.3">
      <c r="A27" s="6">
        <v>363</v>
      </c>
      <c r="B27" s="7" t="s">
        <v>13</v>
      </c>
      <c r="C27" s="7"/>
      <c r="D27" s="7"/>
      <c r="E27" s="7"/>
      <c r="F27" s="7"/>
      <c r="G27" s="10"/>
      <c r="H27" s="234"/>
      <c r="I27" s="229"/>
      <c r="J27" s="231"/>
      <c r="K27" s="235"/>
      <c r="L27" s="278"/>
    </row>
    <row r="28" spans="1:12" ht="17" customHeight="1" x14ac:dyDescent="0.3">
      <c r="A28" s="25">
        <v>36311</v>
      </c>
      <c r="B28" s="22" t="s">
        <v>174</v>
      </c>
      <c r="C28" s="26"/>
      <c r="D28" s="26"/>
      <c r="E28" s="26"/>
      <c r="F28" s="26"/>
      <c r="G28" s="52"/>
      <c r="H28" s="148"/>
      <c r="I28" s="230"/>
      <c r="J28" s="226"/>
      <c r="K28" s="209"/>
      <c r="L28" s="278"/>
    </row>
    <row r="29" spans="1:12" ht="17" customHeight="1" x14ac:dyDescent="0.3">
      <c r="A29" s="25">
        <v>36321</v>
      </c>
      <c r="B29" s="22" t="s">
        <v>14</v>
      </c>
      <c r="C29" s="26"/>
      <c r="D29" s="26"/>
      <c r="E29" s="26"/>
      <c r="F29" s="26"/>
      <c r="G29" s="52"/>
      <c r="H29" s="148"/>
      <c r="I29" s="230"/>
      <c r="J29" s="231"/>
      <c r="K29" s="209"/>
      <c r="L29" s="278"/>
    </row>
    <row r="30" spans="1:12" ht="17" customHeight="1" x14ac:dyDescent="0.3">
      <c r="A30" s="25">
        <v>363311</v>
      </c>
      <c r="B30" s="22" t="s">
        <v>142</v>
      </c>
      <c r="C30" s="26"/>
      <c r="D30" s="26"/>
      <c r="E30" s="26"/>
      <c r="F30" s="26"/>
      <c r="G30" s="52"/>
      <c r="H30" s="148">
        <v>20000</v>
      </c>
      <c r="I30" s="230">
        <v>166663.43</v>
      </c>
      <c r="J30" s="226">
        <f>I30/H30*100</f>
        <v>833.31714999999986</v>
      </c>
      <c r="K30" s="209">
        <v>170000</v>
      </c>
      <c r="L30" s="278">
        <f t="shared" si="0"/>
        <v>22562.877430486427</v>
      </c>
    </row>
    <row r="31" spans="1:12" ht="17" customHeight="1" x14ac:dyDescent="0.3">
      <c r="A31" s="25"/>
      <c r="B31" s="26"/>
      <c r="C31" s="26"/>
      <c r="D31" s="26"/>
      <c r="E31" s="26"/>
      <c r="G31" s="26"/>
      <c r="H31" s="68"/>
      <c r="I31" s="230"/>
      <c r="J31" s="226"/>
      <c r="K31" s="188"/>
      <c r="L31" s="278"/>
    </row>
    <row r="32" spans="1:12" ht="17" customHeight="1" thickBot="1" x14ac:dyDescent="0.35">
      <c r="A32" s="53">
        <v>36</v>
      </c>
      <c r="B32" s="54" t="s">
        <v>10</v>
      </c>
      <c r="C32" s="55"/>
      <c r="D32" s="55"/>
      <c r="E32" s="55"/>
      <c r="F32" s="55"/>
      <c r="G32" s="56"/>
      <c r="H32" s="236">
        <f>SUM(H25+H30+H28)</f>
        <v>170000</v>
      </c>
      <c r="I32" s="236">
        <f>SUM(I25+I30+I28)</f>
        <v>254574.90999999997</v>
      </c>
      <c r="J32" s="237">
        <f t="shared" ref="J32:J33" si="2">I32/H32*100</f>
        <v>149.74994705882352</v>
      </c>
      <c r="K32" s="238">
        <f>SUM(K25:K30)</f>
        <v>320000</v>
      </c>
      <c r="L32" s="335">
        <f t="shared" si="0"/>
        <v>42471.298692680335</v>
      </c>
    </row>
    <row r="33" spans="1:12" ht="17" customHeight="1" thickTop="1" thickBot="1" x14ac:dyDescent="0.35">
      <c r="A33" s="57">
        <v>3</v>
      </c>
      <c r="B33" s="58" t="s">
        <v>15</v>
      </c>
      <c r="C33" s="58"/>
      <c r="D33" s="59"/>
      <c r="E33" s="60"/>
      <c r="F33" s="60"/>
      <c r="G33" s="61"/>
      <c r="H33" s="136">
        <f>H14+H20+H32</f>
        <v>10423000</v>
      </c>
      <c r="I33" s="239">
        <f>I14+I20+I32</f>
        <v>10196083.520000001</v>
      </c>
      <c r="J33" s="240">
        <f t="shared" si="2"/>
        <v>97.822925453324387</v>
      </c>
      <c r="K33" s="218">
        <f>K14+K20+K32</f>
        <v>11123000</v>
      </c>
      <c r="L33" s="337">
        <f t="shared" si="0"/>
        <v>1476275.7979958856</v>
      </c>
    </row>
    <row r="34" spans="1:12" ht="17" customHeight="1" thickTop="1" x14ac:dyDescent="0.3">
      <c r="A34" s="62"/>
      <c r="B34" s="2"/>
      <c r="C34" s="2"/>
      <c r="D34" s="2"/>
      <c r="E34" s="2"/>
      <c r="F34" s="2"/>
      <c r="G34" s="2"/>
      <c r="H34" s="63"/>
      <c r="I34" s="241"/>
      <c r="J34" s="242"/>
      <c r="K34" s="220"/>
      <c r="L34" s="220"/>
    </row>
    <row r="35" spans="1:12" ht="17" customHeight="1" x14ac:dyDescent="0.3">
      <c r="A35" s="14">
        <v>4</v>
      </c>
      <c r="B35" s="1" t="s">
        <v>16</v>
      </c>
      <c r="C35" s="15"/>
      <c r="D35" s="15"/>
      <c r="E35" s="15"/>
      <c r="F35" s="15"/>
      <c r="G35" s="15"/>
      <c r="H35" s="64"/>
      <c r="I35" s="243"/>
      <c r="J35" s="186"/>
      <c r="K35" s="219"/>
      <c r="L35" s="219"/>
    </row>
    <row r="36" spans="1:12" ht="17" customHeight="1" thickBot="1" x14ac:dyDescent="0.35">
      <c r="A36" s="14">
        <v>41</v>
      </c>
      <c r="B36" s="381" t="s">
        <v>17</v>
      </c>
      <c r="C36" s="381"/>
      <c r="D36" s="381"/>
      <c r="E36" s="381"/>
      <c r="F36" s="381"/>
      <c r="G36" s="381"/>
      <c r="H36" s="380"/>
      <c r="I36" s="379"/>
      <c r="J36" s="186"/>
      <c r="K36" s="219"/>
      <c r="L36" s="219"/>
    </row>
    <row r="37" spans="1:12" ht="17" customHeight="1" thickBot="1" x14ac:dyDescent="0.35">
      <c r="A37" s="382">
        <v>411</v>
      </c>
      <c r="B37" s="383" t="s">
        <v>18</v>
      </c>
      <c r="C37" s="384"/>
      <c r="D37" s="384"/>
      <c r="E37" s="384"/>
      <c r="F37" s="384"/>
      <c r="G37" s="385"/>
      <c r="H37" s="197">
        <f>H38+H39</f>
        <v>1680000</v>
      </c>
      <c r="I37" s="197">
        <f>I38+I39</f>
        <v>1146893.3700000001</v>
      </c>
      <c r="J37" s="444">
        <f>I37/H37*100</f>
        <v>68.267462500000008</v>
      </c>
      <c r="K37" s="197">
        <f>K38+K39</f>
        <v>1680000</v>
      </c>
      <c r="L37" s="445">
        <f t="shared" si="0"/>
        <v>222974.31813657176</v>
      </c>
    </row>
    <row r="38" spans="1:12" ht="17" customHeight="1" x14ac:dyDescent="0.3">
      <c r="A38" s="28">
        <v>41111</v>
      </c>
      <c r="B38" s="24" t="s">
        <v>19</v>
      </c>
      <c r="C38" s="23"/>
      <c r="D38" s="23"/>
      <c r="E38" s="23"/>
      <c r="F38" s="23"/>
      <c r="G38" s="23"/>
      <c r="H38" s="245">
        <v>1680000</v>
      </c>
      <c r="I38" s="245">
        <v>1146893.3700000001</v>
      </c>
      <c r="J38" s="273">
        <f>I38/H38*100</f>
        <v>68.267462500000008</v>
      </c>
      <c r="K38" s="245">
        <v>1680000</v>
      </c>
      <c r="L38" s="134">
        <f t="shared" si="0"/>
        <v>222974.31813657176</v>
      </c>
    </row>
    <row r="39" spans="1:12" ht="17" customHeight="1" x14ac:dyDescent="0.3">
      <c r="A39" s="21">
        <v>41131</v>
      </c>
      <c r="B39" s="24" t="s">
        <v>127</v>
      </c>
      <c r="C39" s="23"/>
      <c r="D39" s="26"/>
      <c r="E39" s="23"/>
      <c r="F39" s="23"/>
      <c r="G39" s="23"/>
      <c r="H39" s="245"/>
      <c r="I39" s="246"/>
      <c r="J39" s="226"/>
      <c r="K39" s="245"/>
      <c r="L39" s="278"/>
    </row>
    <row r="40" spans="1:12" ht="17" customHeight="1" x14ac:dyDescent="0.3">
      <c r="A40" s="13"/>
      <c r="B40" s="2"/>
      <c r="H40" s="247"/>
      <c r="I40" s="248"/>
      <c r="J40" s="226"/>
      <c r="K40" s="247"/>
      <c r="L40" s="278"/>
    </row>
    <row r="41" spans="1:12" ht="17" customHeight="1" x14ac:dyDescent="0.3">
      <c r="A41" s="17">
        <v>412</v>
      </c>
      <c r="B41" s="19" t="s">
        <v>20</v>
      </c>
      <c r="C41" s="19"/>
      <c r="D41" s="19"/>
      <c r="E41" s="19"/>
      <c r="F41" s="19"/>
      <c r="G41" s="19"/>
      <c r="H41" s="249">
        <f>SUM(H42:H44)</f>
        <v>90000</v>
      </c>
      <c r="I41" s="232">
        <f>SUM(I42:I44)</f>
        <v>47600</v>
      </c>
      <c r="J41" s="226">
        <f>I41/H41*100</f>
        <v>52.888888888888886</v>
      </c>
      <c r="K41" s="249">
        <f>SUM(K42:K44)</f>
        <v>90000</v>
      </c>
      <c r="L41" s="278">
        <f t="shared" si="0"/>
        <v>11945.052757316344</v>
      </c>
    </row>
    <row r="42" spans="1:12" ht="17" customHeight="1" x14ac:dyDescent="0.3">
      <c r="A42" s="67">
        <v>41214</v>
      </c>
      <c r="B42" s="22" t="s">
        <v>21</v>
      </c>
      <c r="C42" s="26"/>
      <c r="D42" s="26"/>
      <c r="E42" s="26"/>
      <c r="F42" s="26"/>
      <c r="G42" s="26"/>
      <c r="H42" s="250"/>
      <c r="I42" s="148"/>
      <c r="J42" s="226"/>
      <c r="K42" s="250"/>
      <c r="L42" s="133">
        <f t="shared" si="0"/>
        <v>0</v>
      </c>
    </row>
    <row r="43" spans="1:12" ht="17" customHeight="1" x14ac:dyDescent="0.3">
      <c r="A43" s="67">
        <v>41215</v>
      </c>
      <c r="B43" s="22" t="s">
        <v>22</v>
      </c>
      <c r="C43" s="26"/>
      <c r="D43" s="26"/>
      <c r="E43" s="26"/>
      <c r="F43" s="26"/>
      <c r="G43" s="26"/>
      <c r="H43" s="250">
        <v>10000</v>
      </c>
      <c r="I43" s="230">
        <v>0</v>
      </c>
      <c r="J43" s="226">
        <f>I43/H43*100</f>
        <v>0</v>
      </c>
      <c r="K43" s="250">
        <v>10000</v>
      </c>
      <c r="L43" s="278">
        <f t="shared" si="0"/>
        <v>1327.2280841462605</v>
      </c>
    </row>
    <row r="44" spans="1:12" ht="17" customHeight="1" x14ac:dyDescent="0.3">
      <c r="A44" s="67">
        <v>41219</v>
      </c>
      <c r="B44" s="22" t="s">
        <v>23</v>
      </c>
      <c r="C44" s="26"/>
      <c r="D44" s="26"/>
      <c r="E44" s="26"/>
      <c r="F44" s="26"/>
      <c r="G44" s="26"/>
      <c r="H44" s="250">
        <v>80000</v>
      </c>
      <c r="I44" s="230">
        <v>47600</v>
      </c>
      <c r="J44" s="226">
        <f>I44/H44*100</f>
        <v>59.5</v>
      </c>
      <c r="K44" s="250">
        <v>80000</v>
      </c>
      <c r="L44" s="278">
        <f t="shared" si="0"/>
        <v>10617.824673170084</v>
      </c>
    </row>
    <row r="45" spans="1:12" ht="17" customHeight="1" x14ac:dyDescent="0.3">
      <c r="A45" s="11"/>
      <c r="B45" s="12"/>
      <c r="C45" s="12"/>
      <c r="D45" s="12"/>
      <c r="E45" s="12"/>
      <c r="F45" s="12"/>
      <c r="G45" s="12"/>
      <c r="H45" s="252"/>
      <c r="I45" s="48"/>
      <c r="J45" s="226"/>
      <c r="K45" s="252"/>
      <c r="L45" s="278"/>
    </row>
    <row r="46" spans="1:12" ht="17" customHeight="1" x14ac:dyDescent="0.3">
      <c r="A46" s="17">
        <v>413</v>
      </c>
      <c r="B46" s="19" t="s">
        <v>24</v>
      </c>
      <c r="C46" s="19"/>
      <c r="D46" s="19"/>
      <c r="E46" s="19"/>
      <c r="F46" s="19"/>
      <c r="G46" s="19"/>
      <c r="H46" s="249">
        <f>SUM(H47:H50)</f>
        <v>245000</v>
      </c>
      <c r="I46" s="249">
        <f>SUM(I47:I50)</f>
        <v>183892.51</v>
      </c>
      <c r="J46" s="231">
        <f>I46/H46*100</f>
        <v>75.058167346938774</v>
      </c>
      <c r="K46" s="249">
        <f>SUM(K47:K50)</f>
        <v>245000</v>
      </c>
      <c r="L46" s="278">
        <f t="shared" si="0"/>
        <v>32517.088061583381</v>
      </c>
    </row>
    <row r="47" spans="1:12" ht="17" customHeight="1" x14ac:dyDescent="0.3">
      <c r="A47" s="21">
        <v>41311</v>
      </c>
      <c r="B47" s="24" t="s">
        <v>25</v>
      </c>
      <c r="C47" s="23"/>
      <c r="D47" s="23"/>
      <c r="E47" s="23"/>
      <c r="F47" s="23"/>
      <c r="G47" s="23"/>
      <c r="H47" s="245">
        <v>245000</v>
      </c>
      <c r="I47" s="246">
        <v>183892.51</v>
      </c>
      <c r="J47" s="226">
        <f>I47/H47*100</f>
        <v>75.058167346938774</v>
      </c>
      <c r="K47" s="245">
        <v>245000</v>
      </c>
      <c r="L47" s="278">
        <f t="shared" si="0"/>
        <v>32517.088061583381</v>
      </c>
    </row>
    <row r="48" spans="1:12" ht="17" customHeight="1" x14ac:dyDescent="0.3">
      <c r="A48" s="21"/>
      <c r="B48" s="24"/>
      <c r="C48" s="23"/>
      <c r="D48" s="23"/>
      <c r="E48" s="23"/>
      <c r="F48" s="23"/>
      <c r="G48" s="23"/>
      <c r="H48" s="245"/>
      <c r="I48" s="246"/>
      <c r="J48" s="226"/>
      <c r="K48" s="245"/>
      <c r="L48" s="278"/>
    </row>
    <row r="49" spans="1:12" ht="17" customHeight="1" x14ac:dyDescent="0.3">
      <c r="A49" s="21"/>
      <c r="B49" s="24"/>
      <c r="C49" s="23"/>
      <c r="D49" s="23"/>
      <c r="E49" s="23"/>
      <c r="F49" s="23"/>
      <c r="G49" s="23"/>
      <c r="H49" s="245"/>
      <c r="I49" s="230"/>
      <c r="J49" s="226"/>
      <c r="K49" s="245"/>
      <c r="L49" s="278"/>
    </row>
    <row r="50" spans="1:12" ht="17" customHeight="1" thickBot="1" x14ac:dyDescent="0.35">
      <c r="A50" s="95"/>
      <c r="B50" s="31"/>
      <c r="C50" s="32"/>
      <c r="D50" s="32"/>
      <c r="E50" s="32"/>
      <c r="F50" s="32"/>
      <c r="G50" s="129"/>
      <c r="H50" s="253"/>
      <c r="I50" s="254"/>
      <c r="J50" s="255"/>
      <c r="K50" s="253"/>
      <c r="L50" s="308"/>
    </row>
    <row r="51" spans="1:12" ht="17" customHeight="1" thickBot="1" x14ac:dyDescent="0.35">
      <c r="A51" s="74">
        <v>41</v>
      </c>
      <c r="B51" s="115" t="s">
        <v>202</v>
      </c>
      <c r="C51" s="75"/>
      <c r="D51" s="75"/>
      <c r="E51" s="75"/>
      <c r="F51" s="75"/>
      <c r="G51" s="75"/>
      <c r="H51" s="201">
        <f>H37+H41+H46</f>
        <v>2015000</v>
      </c>
      <c r="I51" s="116">
        <f>I37+I41+I46</f>
        <v>1378385.8800000001</v>
      </c>
      <c r="J51" s="256">
        <f t="shared" ref="J51" si="3">I51/H51*100</f>
        <v>68.406247146401995</v>
      </c>
      <c r="K51" s="116">
        <f>K37+K41+K46</f>
        <v>2015000</v>
      </c>
      <c r="L51" s="340">
        <f t="shared" si="0"/>
        <v>267436.45895547146</v>
      </c>
    </row>
    <row r="52" spans="1:12" ht="17" customHeight="1" thickBot="1" x14ac:dyDescent="0.35">
      <c r="A52" s="198"/>
      <c r="B52" s="199"/>
      <c r="C52" s="199"/>
      <c r="D52" s="199"/>
      <c r="E52" s="199"/>
      <c r="F52" s="199"/>
      <c r="G52" s="199"/>
      <c r="H52" s="200"/>
      <c r="I52" s="200"/>
      <c r="J52" s="257"/>
      <c r="K52" s="186"/>
      <c r="L52" s="258"/>
    </row>
    <row r="53" spans="1:12" ht="17" customHeight="1" x14ac:dyDescent="0.3">
      <c r="A53" s="65">
        <v>42</v>
      </c>
      <c r="B53" s="16" t="s">
        <v>26</v>
      </c>
      <c r="C53" s="16"/>
      <c r="D53" s="16"/>
      <c r="E53" s="16"/>
      <c r="F53" s="16"/>
      <c r="G53" s="127"/>
      <c r="H53" s="137"/>
      <c r="I53" s="259"/>
      <c r="J53" s="229"/>
      <c r="K53" s="211"/>
      <c r="L53" s="339"/>
    </row>
    <row r="54" spans="1:12" ht="17" customHeight="1" x14ac:dyDescent="0.3">
      <c r="A54" s="20">
        <v>421</v>
      </c>
      <c r="B54" s="18" t="s">
        <v>27</v>
      </c>
      <c r="C54" s="19"/>
      <c r="D54" s="19"/>
      <c r="E54" s="19"/>
      <c r="F54" s="19"/>
      <c r="G54" s="128"/>
      <c r="H54" s="138"/>
      <c r="I54" s="138"/>
      <c r="J54" s="231"/>
      <c r="K54" s="213"/>
      <c r="L54" s="278"/>
    </row>
    <row r="55" spans="1:12" ht="17" customHeight="1" x14ac:dyDescent="0.3">
      <c r="A55" s="28">
        <v>42111</v>
      </c>
      <c r="B55" s="24" t="s">
        <v>28</v>
      </c>
      <c r="C55" s="23"/>
      <c r="D55" s="23"/>
      <c r="E55" s="23"/>
      <c r="F55" s="23"/>
      <c r="G55" s="110"/>
      <c r="H55" s="260">
        <v>20000</v>
      </c>
      <c r="I55" s="146">
        <v>6773.51</v>
      </c>
      <c r="J55" s="226">
        <f t="shared" ref="J55:J65" si="4">I55/H55*100</f>
        <v>33.867550000000001</v>
      </c>
      <c r="K55" s="261">
        <v>20000</v>
      </c>
      <c r="L55" s="278">
        <f t="shared" si="0"/>
        <v>2654.4561682925209</v>
      </c>
    </row>
    <row r="56" spans="1:12" ht="17" customHeight="1" x14ac:dyDescent="0.3">
      <c r="A56" s="25">
        <v>42112</v>
      </c>
      <c r="B56" s="22" t="s">
        <v>29</v>
      </c>
      <c r="C56" s="26"/>
      <c r="D56" s="26"/>
      <c r="E56" s="26"/>
      <c r="F56" s="26"/>
      <c r="G56" s="109"/>
      <c r="H56" s="250">
        <v>5000</v>
      </c>
      <c r="I56" s="148">
        <v>2909.9</v>
      </c>
      <c r="J56" s="226">
        <f t="shared" si="4"/>
        <v>58.198000000000008</v>
      </c>
      <c r="K56" s="251">
        <v>5000</v>
      </c>
      <c r="L56" s="278">
        <f t="shared" si="0"/>
        <v>663.61404207313024</v>
      </c>
    </row>
    <row r="57" spans="1:12" ht="17" customHeight="1" x14ac:dyDescent="0.3">
      <c r="A57" s="25">
        <v>42113</v>
      </c>
      <c r="B57" s="22" t="s">
        <v>30</v>
      </c>
      <c r="C57" s="26"/>
      <c r="D57" s="26"/>
      <c r="E57" s="26"/>
      <c r="F57" s="26"/>
      <c r="G57" s="109"/>
      <c r="H57" s="260">
        <v>10000</v>
      </c>
      <c r="I57" s="146">
        <v>11657.64</v>
      </c>
      <c r="J57" s="226">
        <f t="shared" si="4"/>
        <v>116.57640000000001</v>
      </c>
      <c r="K57" s="261">
        <v>10000</v>
      </c>
      <c r="L57" s="278">
        <f t="shared" si="0"/>
        <v>1327.2280841462605</v>
      </c>
    </row>
    <row r="58" spans="1:12" ht="17" customHeight="1" x14ac:dyDescent="0.3">
      <c r="A58" s="25">
        <v>42114</v>
      </c>
      <c r="B58" s="22" t="s">
        <v>31</v>
      </c>
      <c r="C58" s="26"/>
      <c r="D58" s="26"/>
      <c r="E58" s="26"/>
      <c r="F58" s="26"/>
      <c r="G58" s="109"/>
      <c r="H58" s="250">
        <v>5000</v>
      </c>
      <c r="I58" s="148">
        <v>2859.25</v>
      </c>
      <c r="J58" s="226">
        <v>0</v>
      </c>
      <c r="K58" s="251">
        <v>5000</v>
      </c>
      <c r="L58" s="278">
        <f t="shared" si="0"/>
        <v>663.61404207313024</v>
      </c>
    </row>
    <row r="59" spans="1:12" ht="17" customHeight="1" x14ac:dyDescent="0.3">
      <c r="A59" s="25">
        <v>42115</v>
      </c>
      <c r="B59" s="22" t="s">
        <v>32</v>
      </c>
      <c r="C59" s="26"/>
      <c r="D59" s="26"/>
      <c r="E59" s="26"/>
      <c r="F59" s="26"/>
      <c r="G59" s="109"/>
      <c r="H59" s="260">
        <v>15000</v>
      </c>
      <c r="I59" s="146">
        <v>9634.1</v>
      </c>
      <c r="J59" s="226">
        <f t="shared" si="4"/>
        <v>64.227333333333334</v>
      </c>
      <c r="K59" s="261">
        <v>15000</v>
      </c>
      <c r="L59" s="278">
        <f t="shared" si="0"/>
        <v>1990.8421262193906</v>
      </c>
    </row>
    <row r="60" spans="1:12" ht="17" customHeight="1" x14ac:dyDescent="0.3">
      <c r="A60" s="25">
        <v>42116</v>
      </c>
      <c r="B60" s="22" t="s">
        <v>33</v>
      </c>
      <c r="C60" s="26"/>
      <c r="D60" s="26"/>
      <c r="E60" s="26"/>
      <c r="F60" s="26"/>
      <c r="G60" s="52"/>
      <c r="H60" s="250">
        <v>5000</v>
      </c>
      <c r="I60" s="148">
        <v>3316</v>
      </c>
      <c r="J60" s="226">
        <f t="shared" si="4"/>
        <v>66.320000000000007</v>
      </c>
      <c r="K60" s="251">
        <v>5000</v>
      </c>
      <c r="L60" s="278">
        <f t="shared" si="0"/>
        <v>663.61404207313024</v>
      </c>
    </row>
    <row r="61" spans="1:12" ht="17" customHeight="1" x14ac:dyDescent="0.3">
      <c r="A61" s="25">
        <v>42119</v>
      </c>
      <c r="B61" s="22" t="s">
        <v>34</v>
      </c>
      <c r="C61" s="26"/>
      <c r="D61" s="26"/>
      <c r="E61" s="26"/>
      <c r="F61" s="26"/>
      <c r="G61" s="4"/>
      <c r="H61" s="250">
        <v>10000</v>
      </c>
      <c r="I61" s="148">
        <v>0</v>
      </c>
      <c r="J61" s="250">
        <v>0</v>
      </c>
      <c r="K61" s="251">
        <v>10000</v>
      </c>
      <c r="L61" s="278">
        <f t="shared" si="0"/>
        <v>1327.2280841462605</v>
      </c>
    </row>
    <row r="62" spans="1:12" ht="17" customHeight="1" x14ac:dyDescent="0.3">
      <c r="A62" s="25">
        <v>42121</v>
      </c>
      <c r="B62" s="22" t="s">
        <v>35</v>
      </c>
      <c r="C62" s="26"/>
      <c r="D62" s="26"/>
      <c r="E62" s="26"/>
      <c r="F62" s="23"/>
      <c r="G62" s="52"/>
      <c r="H62" s="260">
        <v>66000</v>
      </c>
      <c r="I62" s="146">
        <v>45225</v>
      </c>
      <c r="J62" s="226">
        <f t="shared" si="4"/>
        <v>68.522727272727266</v>
      </c>
      <c r="K62" s="261">
        <v>66000</v>
      </c>
      <c r="L62" s="278">
        <f t="shared" si="0"/>
        <v>8759.7053553653186</v>
      </c>
    </row>
    <row r="63" spans="1:12" ht="17" customHeight="1" x14ac:dyDescent="0.3">
      <c r="A63" s="28">
        <v>42131</v>
      </c>
      <c r="B63" s="24" t="s">
        <v>36</v>
      </c>
      <c r="C63" s="23"/>
      <c r="D63" s="23"/>
      <c r="E63" s="23"/>
      <c r="F63" s="23"/>
      <c r="G63" s="23"/>
      <c r="H63" s="260">
        <v>5000</v>
      </c>
      <c r="I63" s="146">
        <v>3870</v>
      </c>
      <c r="J63" s="226">
        <f t="shared" si="4"/>
        <v>77.400000000000006</v>
      </c>
      <c r="K63" s="261">
        <v>5000</v>
      </c>
      <c r="L63" s="278">
        <f t="shared" si="0"/>
        <v>663.61404207313024</v>
      </c>
    </row>
    <row r="64" spans="1:12" ht="17" customHeight="1" thickBot="1" x14ac:dyDescent="0.35">
      <c r="A64" s="30">
        <v>42132</v>
      </c>
      <c r="B64" s="31" t="s">
        <v>37</v>
      </c>
      <c r="C64" s="32"/>
      <c r="D64" s="32"/>
      <c r="E64" s="32"/>
      <c r="F64" s="32"/>
      <c r="G64" s="32"/>
      <c r="H64" s="260">
        <v>15000</v>
      </c>
      <c r="I64" s="262">
        <v>637.5</v>
      </c>
      <c r="J64" s="255">
        <f t="shared" si="4"/>
        <v>4.25</v>
      </c>
      <c r="K64" s="261">
        <v>15000</v>
      </c>
      <c r="L64" s="308">
        <f t="shared" si="0"/>
        <v>1990.8421262193906</v>
      </c>
    </row>
    <row r="65" spans="1:14" ht="17" customHeight="1" thickBot="1" x14ac:dyDescent="0.35">
      <c r="A65" s="74"/>
      <c r="B65" s="75" t="s">
        <v>193</v>
      </c>
      <c r="C65" s="75"/>
      <c r="D65" s="75"/>
      <c r="E65" s="75"/>
      <c r="F65" s="75"/>
      <c r="G65" s="75"/>
      <c r="H65" s="116">
        <f>SUM(H55:H64)</f>
        <v>156000</v>
      </c>
      <c r="I65" s="116">
        <f>SUM(I55:I64)</f>
        <v>86882.9</v>
      </c>
      <c r="J65" s="256">
        <f t="shared" si="4"/>
        <v>55.694166666666668</v>
      </c>
      <c r="K65" s="201">
        <f>SUM(K55:K64)</f>
        <v>156000</v>
      </c>
      <c r="L65" s="340">
        <f t="shared" si="0"/>
        <v>20704.758112681662</v>
      </c>
    </row>
    <row r="66" spans="1:14" ht="17" customHeight="1" x14ac:dyDescent="0.3">
      <c r="A66" s="105"/>
      <c r="B66" s="120"/>
      <c r="C66" s="120"/>
      <c r="D66" s="120"/>
      <c r="E66" s="120"/>
      <c r="F66" s="120"/>
      <c r="G66" s="120"/>
      <c r="H66" s="106"/>
      <c r="I66" s="106"/>
      <c r="J66" s="106"/>
      <c r="K66" s="190"/>
      <c r="L66" s="263"/>
    </row>
    <row r="67" spans="1:14" ht="17" customHeight="1" thickBot="1" x14ac:dyDescent="0.35">
      <c r="A67" s="152"/>
      <c r="B67" s="142"/>
      <c r="C67" s="142"/>
      <c r="D67" s="142"/>
      <c r="E67" s="142"/>
      <c r="F67" s="142"/>
      <c r="G67" s="142"/>
      <c r="H67" s="153"/>
      <c r="I67" s="153"/>
      <c r="J67" s="153"/>
      <c r="K67" s="190"/>
      <c r="N67" s="451"/>
    </row>
    <row r="68" spans="1:14" ht="17" customHeight="1" thickBot="1" x14ac:dyDescent="0.35">
      <c r="A68" s="160" t="s">
        <v>0</v>
      </c>
      <c r="B68" s="161"/>
      <c r="C68" s="161"/>
      <c r="D68" s="161" t="s">
        <v>1</v>
      </c>
      <c r="E68" s="161"/>
      <c r="F68" s="161"/>
      <c r="G68" s="162"/>
      <c r="H68" s="163" t="s">
        <v>178</v>
      </c>
      <c r="I68" s="264" t="s">
        <v>133</v>
      </c>
      <c r="J68" s="265" t="s">
        <v>134</v>
      </c>
      <c r="K68" s="341" t="s">
        <v>188</v>
      </c>
      <c r="L68" s="386" t="s">
        <v>201</v>
      </c>
    </row>
    <row r="69" spans="1:14" ht="17" customHeight="1" x14ac:dyDescent="0.3">
      <c r="A69" s="17">
        <v>422</v>
      </c>
      <c r="B69" s="19" t="s">
        <v>38</v>
      </c>
      <c r="C69" s="19"/>
      <c r="D69" s="19"/>
      <c r="E69" s="19"/>
      <c r="F69" s="19"/>
      <c r="G69" s="19"/>
      <c r="H69" s="66"/>
      <c r="I69" s="266"/>
      <c r="J69" s="267"/>
      <c r="K69" s="278"/>
      <c r="L69" s="278"/>
    </row>
    <row r="70" spans="1:14" ht="17" customHeight="1" x14ac:dyDescent="0.3">
      <c r="A70" s="77">
        <v>42211</v>
      </c>
      <c r="B70" s="78" t="s">
        <v>39</v>
      </c>
      <c r="C70" s="23"/>
      <c r="D70" s="23"/>
      <c r="E70" s="79"/>
      <c r="F70" s="80"/>
      <c r="G70" s="80"/>
      <c r="H70" s="76">
        <f>SUM(H71:H90)</f>
        <v>772000</v>
      </c>
      <c r="I70" s="268">
        <f>SUM(I71:I90)</f>
        <v>569231.89</v>
      </c>
      <c r="J70" s="231">
        <f>I70/H70*100</f>
        <v>73.734700777202079</v>
      </c>
      <c r="K70" s="342">
        <f>SUM(K71:K90)</f>
        <v>853042.16</v>
      </c>
      <c r="L70" s="370">
        <f t="shared" si="0"/>
        <v>113218.15117127878</v>
      </c>
    </row>
    <row r="71" spans="1:14" ht="17" customHeight="1" x14ac:dyDescent="0.3">
      <c r="A71" s="25">
        <v>4221101</v>
      </c>
      <c r="B71" s="22" t="s">
        <v>149</v>
      </c>
      <c r="C71" s="26"/>
      <c r="E71" s="26"/>
      <c r="F71" s="26"/>
      <c r="G71" s="26"/>
      <c r="H71" s="260">
        <v>5000</v>
      </c>
      <c r="I71" s="146">
        <v>6997.08</v>
      </c>
      <c r="J71" s="226">
        <f t="shared" ref="J71:J89" si="5">I71/H71*100</f>
        <v>139.94159999999999</v>
      </c>
      <c r="K71" s="343">
        <v>10000</v>
      </c>
      <c r="L71" s="345">
        <f t="shared" si="0"/>
        <v>1327.2280841462605</v>
      </c>
    </row>
    <row r="72" spans="1:14" ht="17" customHeight="1" x14ac:dyDescent="0.3">
      <c r="A72" s="25">
        <v>4221102</v>
      </c>
      <c r="B72" s="22" t="s">
        <v>162</v>
      </c>
      <c r="C72" s="26"/>
      <c r="D72" s="26"/>
      <c r="E72" s="26"/>
      <c r="F72" s="26"/>
      <c r="G72" s="26"/>
      <c r="H72" s="250">
        <v>5000</v>
      </c>
      <c r="I72" s="148">
        <v>0</v>
      </c>
      <c r="J72" s="226">
        <f t="shared" si="5"/>
        <v>0</v>
      </c>
      <c r="K72" s="425">
        <v>2000</v>
      </c>
      <c r="L72" s="344">
        <f t="shared" si="0"/>
        <v>265.44561682925212</v>
      </c>
    </row>
    <row r="73" spans="1:14" ht="17" customHeight="1" x14ac:dyDescent="0.3">
      <c r="A73" s="25">
        <v>4221103</v>
      </c>
      <c r="B73" s="22" t="s">
        <v>40</v>
      </c>
      <c r="C73" s="26"/>
      <c r="D73" s="26"/>
      <c r="E73" s="26"/>
      <c r="F73" s="26"/>
      <c r="G73" s="26"/>
      <c r="H73" s="250">
        <v>8000</v>
      </c>
      <c r="I73" s="148">
        <v>1547.34</v>
      </c>
      <c r="J73" s="226">
        <f t="shared" si="5"/>
        <v>19.341749999999998</v>
      </c>
      <c r="K73" s="425">
        <v>5000</v>
      </c>
      <c r="L73" s="344">
        <f t="shared" si="0"/>
        <v>663.61404207313024</v>
      </c>
    </row>
    <row r="74" spans="1:14" ht="17" customHeight="1" x14ac:dyDescent="0.3">
      <c r="A74" s="25">
        <v>4221104</v>
      </c>
      <c r="B74" s="22" t="s">
        <v>41</v>
      </c>
      <c r="C74" s="26"/>
      <c r="D74" s="26"/>
      <c r="E74" s="26"/>
      <c r="F74" s="26"/>
      <c r="G74" s="26"/>
      <c r="H74" s="250">
        <v>5000</v>
      </c>
      <c r="I74" s="148">
        <v>0</v>
      </c>
      <c r="J74" s="226">
        <f t="shared" si="5"/>
        <v>0</v>
      </c>
      <c r="K74" s="388">
        <v>5000</v>
      </c>
      <c r="L74" s="278">
        <f t="shared" ref="L74:L137" si="6">(K74/7.5345)</f>
        <v>663.61404207313024</v>
      </c>
    </row>
    <row r="75" spans="1:14" ht="17" customHeight="1" x14ac:dyDescent="0.3">
      <c r="A75" s="25">
        <v>4221105</v>
      </c>
      <c r="B75" s="22" t="s">
        <v>42</v>
      </c>
      <c r="C75" s="26"/>
      <c r="D75" s="26"/>
      <c r="E75" s="26"/>
      <c r="F75" s="26"/>
      <c r="G75" s="26"/>
      <c r="H75" s="250">
        <v>40000</v>
      </c>
      <c r="I75" s="148">
        <v>11937.89</v>
      </c>
      <c r="J75" s="226">
        <f t="shared" si="5"/>
        <v>29.844725</v>
      </c>
      <c r="K75" s="425">
        <v>20000</v>
      </c>
      <c r="L75" s="344">
        <f t="shared" si="6"/>
        <v>2654.4561682925209</v>
      </c>
    </row>
    <row r="76" spans="1:14" ht="17" customHeight="1" x14ac:dyDescent="0.3">
      <c r="A76" s="25">
        <v>4221106</v>
      </c>
      <c r="B76" s="22" t="s">
        <v>43</v>
      </c>
      <c r="C76" s="26"/>
      <c r="D76" s="26"/>
      <c r="E76" s="26"/>
      <c r="F76" s="26"/>
      <c r="G76" s="26"/>
      <c r="H76" s="250">
        <v>3000</v>
      </c>
      <c r="I76" s="148">
        <v>0</v>
      </c>
      <c r="J76" s="226">
        <f t="shared" si="5"/>
        <v>0</v>
      </c>
      <c r="K76" s="425">
        <v>0</v>
      </c>
      <c r="L76" s="344">
        <v>0</v>
      </c>
    </row>
    <row r="77" spans="1:14" ht="17" customHeight="1" x14ac:dyDescent="0.3">
      <c r="A77" s="25">
        <v>4221107</v>
      </c>
      <c r="B77" s="22" t="s">
        <v>170</v>
      </c>
      <c r="C77" s="26"/>
      <c r="D77" s="26"/>
      <c r="E77" s="26"/>
      <c r="F77" s="26"/>
      <c r="G77" s="26"/>
      <c r="H77" s="250">
        <v>8000</v>
      </c>
      <c r="I77" s="148">
        <v>0</v>
      </c>
      <c r="J77" s="226">
        <f t="shared" si="5"/>
        <v>0</v>
      </c>
      <c r="K77" s="425">
        <v>2000</v>
      </c>
      <c r="L77" s="344">
        <f t="shared" si="6"/>
        <v>265.44561682925212</v>
      </c>
    </row>
    <row r="78" spans="1:14" ht="17" customHeight="1" x14ac:dyDescent="0.3">
      <c r="A78" s="25">
        <v>4221108</v>
      </c>
      <c r="B78" s="22" t="s">
        <v>44</v>
      </c>
      <c r="C78" s="26"/>
      <c r="D78" s="26"/>
      <c r="E78" s="26"/>
      <c r="F78" s="26"/>
      <c r="G78" s="26"/>
      <c r="H78" s="250">
        <v>150000</v>
      </c>
      <c r="I78" s="148">
        <v>85207.77</v>
      </c>
      <c r="J78" s="226">
        <f t="shared" si="5"/>
        <v>56.80518</v>
      </c>
      <c r="K78" s="388">
        <v>150000</v>
      </c>
      <c r="L78" s="278">
        <f t="shared" si="6"/>
        <v>19908.421262193908</v>
      </c>
    </row>
    <row r="79" spans="1:14" ht="17" customHeight="1" x14ac:dyDescent="0.3">
      <c r="A79" s="25">
        <v>4221109</v>
      </c>
      <c r="B79" s="22" t="s">
        <v>141</v>
      </c>
      <c r="C79" s="26"/>
      <c r="D79" s="26"/>
      <c r="E79" s="26"/>
      <c r="F79" s="26"/>
      <c r="G79" s="26"/>
      <c r="H79" s="260">
        <v>350000</v>
      </c>
      <c r="I79" s="146">
        <v>236003.32</v>
      </c>
      <c r="J79" s="226">
        <f t="shared" si="5"/>
        <v>67.429519999999997</v>
      </c>
      <c r="K79" s="388">
        <v>350000</v>
      </c>
      <c r="L79" s="278">
        <f t="shared" si="6"/>
        <v>46452.982945119118</v>
      </c>
    </row>
    <row r="80" spans="1:14" ht="17" customHeight="1" x14ac:dyDescent="0.3">
      <c r="A80" s="25">
        <v>4221110</v>
      </c>
      <c r="B80" s="22" t="s">
        <v>45</v>
      </c>
      <c r="C80" s="26"/>
      <c r="D80" s="26"/>
      <c r="E80" s="26"/>
      <c r="F80" s="26"/>
      <c r="G80" s="26"/>
      <c r="H80" s="250">
        <v>40000</v>
      </c>
      <c r="I80" s="148">
        <v>23514.13</v>
      </c>
      <c r="J80" s="226">
        <f t="shared" si="5"/>
        <v>58.785325</v>
      </c>
      <c r="K80" s="250">
        <v>40000</v>
      </c>
      <c r="L80" s="278">
        <f t="shared" si="6"/>
        <v>5308.9123365850419</v>
      </c>
    </row>
    <row r="81" spans="1:12" ht="17" customHeight="1" x14ac:dyDescent="0.3">
      <c r="A81" s="25">
        <v>4221111</v>
      </c>
      <c r="B81" s="22" t="s">
        <v>189</v>
      </c>
      <c r="C81" s="26"/>
      <c r="D81" s="26"/>
      <c r="E81" s="26"/>
      <c r="F81" s="26"/>
      <c r="G81" s="26"/>
      <c r="H81" s="250">
        <v>25000</v>
      </c>
      <c r="I81" s="230">
        <v>14034.14</v>
      </c>
      <c r="J81" s="226">
        <f t="shared" si="5"/>
        <v>56.136560000000003</v>
      </c>
      <c r="K81" s="425">
        <v>15000</v>
      </c>
      <c r="L81" s="344">
        <f t="shared" si="6"/>
        <v>1990.8421262193906</v>
      </c>
    </row>
    <row r="82" spans="1:12" ht="17" customHeight="1" x14ac:dyDescent="0.3">
      <c r="A82" s="25">
        <v>4221112</v>
      </c>
      <c r="B82" s="22" t="s">
        <v>46</v>
      </c>
      <c r="C82" s="26"/>
      <c r="D82" s="26"/>
      <c r="E82" s="26"/>
      <c r="F82" s="26"/>
      <c r="G82" s="26"/>
      <c r="H82" s="260">
        <v>60000</v>
      </c>
      <c r="I82" s="226">
        <v>149111.6</v>
      </c>
      <c r="J82" s="226">
        <f t="shared" si="5"/>
        <v>248.51933333333335</v>
      </c>
      <c r="K82" s="374">
        <v>180000</v>
      </c>
      <c r="L82" s="345">
        <f t="shared" si="6"/>
        <v>23890.105514632687</v>
      </c>
    </row>
    <row r="83" spans="1:12" ht="17" customHeight="1" x14ac:dyDescent="0.3">
      <c r="A83" s="25">
        <v>4221113</v>
      </c>
      <c r="B83" s="22" t="s">
        <v>140</v>
      </c>
      <c r="C83" s="26"/>
      <c r="D83" s="26"/>
      <c r="E83" s="26"/>
      <c r="F83" s="26"/>
      <c r="G83" s="26"/>
      <c r="H83" s="260">
        <v>5000</v>
      </c>
      <c r="I83" s="226">
        <v>2929.69</v>
      </c>
      <c r="J83" s="226">
        <f t="shared" si="5"/>
        <v>58.593799999999995</v>
      </c>
      <c r="K83" s="425">
        <v>4000</v>
      </c>
      <c r="L83" s="344">
        <f t="shared" si="6"/>
        <v>530.89123365850423</v>
      </c>
    </row>
    <row r="84" spans="1:12" ht="17" customHeight="1" x14ac:dyDescent="0.3">
      <c r="A84" s="25">
        <v>4221114</v>
      </c>
      <c r="B84" s="22" t="s">
        <v>156</v>
      </c>
      <c r="C84" s="26"/>
      <c r="D84" s="26"/>
      <c r="E84" s="26"/>
      <c r="F84" s="26"/>
      <c r="G84" s="26"/>
      <c r="H84" s="260">
        <v>5000</v>
      </c>
      <c r="I84" s="226">
        <v>768.23</v>
      </c>
      <c r="J84" s="226">
        <f t="shared" si="5"/>
        <v>15.364600000000001</v>
      </c>
      <c r="K84" s="425">
        <v>2000</v>
      </c>
      <c r="L84" s="344">
        <f t="shared" si="6"/>
        <v>265.44561682925212</v>
      </c>
    </row>
    <row r="85" spans="1:12" ht="17" customHeight="1" x14ac:dyDescent="0.3">
      <c r="A85" s="25">
        <v>4221115</v>
      </c>
      <c r="B85" s="22" t="s">
        <v>150</v>
      </c>
      <c r="C85" s="26"/>
      <c r="D85" s="26"/>
      <c r="E85" s="26"/>
      <c r="F85" s="26"/>
      <c r="G85" s="26"/>
      <c r="H85" s="260">
        <v>8000</v>
      </c>
      <c r="I85" s="226">
        <v>0</v>
      </c>
      <c r="J85" s="226">
        <f t="shared" si="5"/>
        <v>0</v>
      </c>
      <c r="K85" s="425">
        <v>2000</v>
      </c>
      <c r="L85" s="344">
        <f t="shared" si="6"/>
        <v>265.44561682925212</v>
      </c>
    </row>
    <row r="86" spans="1:12" ht="17" customHeight="1" x14ac:dyDescent="0.3">
      <c r="A86" s="25">
        <v>4221116</v>
      </c>
      <c r="B86" s="22" t="s">
        <v>151</v>
      </c>
      <c r="C86" s="26"/>
      <c r="D86" s="26"/>
      <c r="E86" s="26"/>
      <c r="F86" s="26"/>
      <c r="G86" s="26"/>
      <c r="H86" s="260">
        <v>20000</v>
      </c>
      <c r="I86" s="226">
        <v>0</v>
      </c>
      <c r="J86" s="226">
        <f t="shared" si="5"/>
        <v>0</v>
      </c>
      <c r="K86" s="388">
        <v>20000</v>
      </c>
      <c r="L86" s="278">
        <f t="shared" si="6"/>
        <v>2654.4561682925209</v>
      </c>
    </row>
    <row r="87" spans="1:12" ht="17" customHeight="1" x14ac:dyDescent="0.3">
      <c r="A87" s="25">
        <v>4221119</v>
      </c>
      <c r="B87" s="23" t="s">
        <v>152</v>
      </c>
      <c r="C87" s="23"/>
      <c r="D87" s="23"/>
      <c r="E87" s="23"/>
      <c r="F87" s="23"/>
      <c r="G87" s="110"/>
      <c r="H87" s="226">
        <v>5000</v>
      </c>
      <c r="I87" s="226">
        <v>0</v>
      </c>
      <c r="J87" s="226">
        <v>0</v>
      </c>
      <c r="K87" s="426">
        <v>2000</v>
      </c>
      <c r="L87" s="344">
        <f t="shared" si="6"/>
        <v>265.44561682925212</v>
      </c>
    </row>
    <row r="88" spans="1:12" ht="17" customHeight="1" x14ac:dyDescent="0.3">
      <c r="A88" s="25">
        <v>4221120</v>
      </c>
      <c r="B88" s="23" t="s">
        <v>161</v>
      </c>
      <c r="C88" s="23"/>
      <c r="D88" s="23"/>
      <c r="E88" s="23"/>
      <c r="F88" s="23"/>
      <c r="G88" s="110"/>
      <c r="H88" s="226">
        <v>10000</v>
      </c>
      <c r="I88" s="226">
        <v>6138.54</v>
      </c>
      <c r="J88" s="226">
        <f t="shared" si="5"/>
        <v>61.385400000000004</v>
      </c>
      <c r="K88" s="427">
        <v>10000</v>
      </c>
      <c r="L88" s="278">
        <f t="shared" si="6"/>
        <v>1327.2280841462605</v>
      </c>
    </row>
    <row r="89" spans="1:12" ht="17" customHeight="1" x14ac:dyDescent="0.3">
      <c r="A89" s="25">
        <v>4221121</v>
      </c>
      <c r="B89" s="23" t="s">
        <v>175</v>
      </c>
      <c r="C89" s="23"/>
      <c r="D89" s="23"/>
      <c r="E89" s="23"/>
      <c r="F89" s="23"/>
      <c r="G89" s="110"/>
      <c r="H89" s="226">
        <v>10000</v>
      </c>
      <c r="I89" s="226">
        <v>31042.16</v>
      </c>
      <c r="J89" s="226">
        <f t="shared" si="5"/>
        <v>310.42160000000001</v>
      </c>
      <c r="K89" s="428">
        <v>31042.16</v>
      </c>
      <c r="L89" s="345">
        <f t="shared" si="6"/>
        <v>4120.0026544561679</v>
      </c>
    </row>
    <row r="90" spans="1:12" ht="17" customHeight="1" x14ac:dyDescent="0.3">
      <c r="A90" s="25">
        <v>4221122</v>
      </c>
      <c r="B90" s="22" t="s">
        <v>177</v>
      </c>
      <c r="C90" s="26"/>
      <c r="D90" s="26"/>
      <c r="E90" s="26"/>
      <c r="F90" s="26"/>
      <c r="G90" s="109"/>
      <c r="H90" s="91">
        <v>10000</v>
      </c>
      <c r="I90" s="226">
        <v>0</v>
      </c>
      <c r="J90" s="226">
        <f>I90/H90*100</f>
        <v>0</v>
      </c>
      <c r="K90" s="426">
        <v>3000</v>
      </c>
      <c r="L90" s="344">
        <f t="shared" si="6"/>
        <v>398.16842524387812</v>
      </c>
    </row>
    <row r="91" spans="1:12" ht="17" customHeight="1" x14ac:dyDescent="0.3">
      <c r="A91" s="25"/>
      <c r="B91" s="22"/>
      <c r="C91" s="26"/>
      <c r="D91" s="26"/>
      <c r="E91" s="26"/>
      <c r="F91" s="26"/>
      <c r="G91" s="26"/>
      <c r="H91" s="91"/>
      <c r="I91" s="231"/>
      <c r="J91" s="226"/>
      <c r="K91" s="427"/>
      <c r="L91" s="278"/>
    </row>
    <row r="92" spans="1:12" ht="17" customHeight="1" x14ac:dyDescent="0.3">
      <c r="A92" s="6">
        <v>42212</v>
      </c>
      <c r="B92" s="81" t="s">
        <v>47</v>
      </c>
      <c r="C92" s="26"/>
      <c r="D92" s="26"/>
      <c r="E92" s="26"/>
      <c r="F92" s="26"/>
      <c r="G92" s="26"/>
      <c r="H92" s="76">
        <f>SUM(H93:H94)</f>
        <v>400000</v>
      </c>
      <c r="I92" s="76">
        <f>SUM(I93:I94)</f>
        <v>319546.2</v>
      </c>
      <c r="J92" s="226">
        <f>I92/H92*100</f>
        <v>79.88655</v>
      </c>
      <c r="K92" s="431">
        <f>SUM(K93:K94)</f>
        <v>440000</v>
      </c>
      <c r="L92" s="287">
        <f t="shared" si="6"/>
        <v>58398.03570243546</v>
      </c>
    </row>
    <row r="93" spans="1:12" ht="17" customHeight="1" x14ac:dyDescent="0.3">
      <c r="A93" s="25">
        <v>4221201</v>
      </c>
      <c r="B93" s="22" t="s">
        <v>48</v>
      </c>
      <c r="C93" s="26"/>
      <c r="D93" s="26"/>
      <c r="E93" s="26"/>
      <c r="F93" s="26"/>
      <c r="G93" s="26"/>
      <c r="H93" s="146">
        <v>340000</v>
      </c>
      <c r="I93" s="226">
        <v>291116.87</v>
      </c>
      <c r="J93" s="226">
        <f>I93/H93*100</f>
        <v>85.622608823529418</v>
      </c>
      <c r="K93" s="429">
        <v>400000</v>
      </c>
      <c r="L93" s="345">
        <f t="shared" si="6"/>
        <v>53089.123365850421</v>
      </c>
    </row>
    <row r="94" spans="1:12" ht="17" customHeight="1" x14ac:dyDescent="0.3">
      <c r="A94" s="21">
        <v>4221202</v>
      </c>
      <c r="B94" s="22" t="s">
        <v>49</v>
      </c>
      <c r="C94" s="26"/>
      <c r="D94" s="26"/>
      <c r="E94" s="26"/>
      <c r="F94" s="26"/>
      <c r="G94" s="26"/>
      <c r="H94" s="146">
        <v>60000</v>
      </c>
      <c r="I94" s="269">
        <v>28429.33</v>
      </c>
      <c r="J94" s="270">
        <f>I94/H94*100</f>
        <v>47.382216666666672</v>
      </c>
      <c r="K94" s="146">
        <v>40000</v>
      </c>
      <c r="L94" s="278">
        <f t="shared" si="6"/>
        <v>5308.9123365850419</v>
      </c>
    </row>
    <row r="95" spans="1:12" ht="17" customHeight="1" thickBot="1" x14ac:dyDescent="0.35">
      <c r="A95" s="82"/>
      <c r="B95" s="83" t="s">
        <v>194</v>
      </c>
      <c r="C95" s="83"/>
      <c r="D95" s="83"/>
      <c r="E95" s="83"/>
      <c r="F95" s="83"/>
      <c r="G95" s="112"/>
      <c r="H95" s="139">
        <f>H70+H92</f>
        <v>1172000</v>
      </c>
      <c r="I95" s="271">
        <f>I70+I92</f>
        <v>888778.09000000008</v>
      </c>
      <c r="J95" s="414">
        <f t="shared" ref="J95" si="7">I95/H95*100</f>
        <v>75.83430802047782</v>
      </c>
      <c r="K95" s="347">
        <f>K70+K92</f>
        <v>1293042.1600000001</v>
      </c>
      <c r="L95" s="416">
        <f t="shared" si="6"/>
        <v>171616.18687371426</v>
      </c>
    </row>
    <row r="96" spans="1:12" ht="17" customHeight="1" thickTop="1" thickBot="1" x14ac:dyDescent="0.35">
      <c r="A96" s="141"/>
      <c r="B96" s="142"/>
      <c r="C96" s="142"/>
      <c r="D96" s="142"/>
      <c r="E96" s="142"/>
      <c r="F96" s="142"/>
      <c r="G96" s="143"/>
      <c r="H96" s="144"/>
      <c r="I96" s="144"/>
      <c r="J96" s="415"/>
      <c r="K96" s="348"/>
      <c r="L96" s="417"/>
    </row>
    <row r="97" spans="1:12" ht="17" customHeight="1" x14ac:dyDescent="0.3">
      <c r="A97" s="20">
        <v>424</v>
      </c>
      <c r="B97" s="16" t="s">
        <v>50</v>
      </c>
      <c r="C97" s="16"/>
      <c r="D97" s="16"/>
      <c r="E97" s="16"/>
      <c r="F97" s="16"/>
      <c r="G97" s="113"/>
      <c r="H97" s="140"/>
      <c r="I97" s="272"/>
      <c r="J97" s="273"/>
      <c r="K97" s="349"/>
      <c r="L97" s="339"/>
    </row>
    <row r="98" spans="1:12" ht="17" customHeight="1" x14ac:dyDescent="0.3">
      <c r="A98" s="77">
        <v>4241</v>
      </c>
      <c r="B98" s="78" t="s">
        <v>51</v>
      </c>
      <c r="C98" s="23"/>
      <c r="D98" s="23"/>
      <c r="E98" s="23"/>
      <c r="F98" s="23"/>
      <c r="G98" s="73"/>
      <c r="H98" s="268">
        <f>SUM(H99:H102)</f>
        <v>154000</v>
      </c>
      <c r="I98" s="268">
        <f>SUM(I99:I102)</f>
        <v>88642.37</v>
      </c>
      <c r="J98" s="268">
        <f>I98/H98*100</f>
        <v>57.559980519480511</v>
      </c>
      <c r="K98" s="443">
        <f>SUM(K99:K102)</f>
        <v>140697.19</v>
      </c>
      <c r="L98" s="378">
        <f t="shared" si="6"/>
        <v>18673.726192846239</v>
      </c>
    </row>
    <row r="99" spans="1:12" ht="17" customHeight="1" x14ac:dyDescent="0.3">
      <c r="A99" s="25">
        <v>424111</v>
      </c>
      <c r="B99" s="22" t="s">
        <v>52</v>
      </c>
      <c r="C99" s="26"/>
      <c r="D99" s="26"/>
      <c r="E99" s="26"/>
      <c r="F99" s="26"/>
      <c r="G99" s="26"/>
      <c r="H99" s="260">
        <v>110000</v>
      </c>
      <c r="I99" s="91">
        <v>63211.99</v>
      </c>
      <c r="J99" s="273">
        <f>I99/H99*100</f>
        <v>57.465445454545453</v>
      </c>
      <c r="K99" s="425">
        <v>100000</v>
      </c>
      <c r="L99" s="344">
        <f t="shared" si="6"/>
        <v>13272.280841462605</v>
      </c>
    </row>
    <row r="100" spans="1:12" ht="17" customHeight="1" x14ac:dyDescent="0.3">
      <c r="A100" s="25">
        <v>42412</v>
      </c>
      <c r="B100" s="22" t="s">
        <v>53</v>
      </c>
      <c r="C100" s="26"/>
      <c r="D100" s="26"/>
      <c r="E100" s="26"/>
      <c r="F100" s="26"/>
      <c r="G100" s="52"/>
      <c r="H100" s="148">
        <v>14000</v>
      </c>
      <c r="I100" s="388">
        <v>14697.19</v>
      </c>
      <c r="J100" s="226">
        <f t="shared" ref="J100:J110" si="8">I100/H100*100</f>
        <v>104.97992857142857</v>
      </c>
      <c r="K100" s="374">
        <v>14697.19</v>
      </c>
      <c r="L100" s="278">
        <f t="shared" si="6"/>
        <v>1950.6523326033578</v>
      </c>
    </row>
    <row r="101" spans="1:12" ht="17" customHeight="1" x14ac:dyDescent="0.3">
      <c r="A101" s="25">
        <v>42414</v>
      </c>
      <c r="B101" s="22" t="s">
        <v>54</v>
      </c>
      <c r="C101" s="26"/>
      <c r="D101" s="26"/>
      <c r="E101" s="26"/>
      <c r="F101" s="26"/>
      <c r="G101" s="52"/>
      <c r="H101" s="148">
        <v>15000</v>
      </c>
      <c r="I101" s="68">
        <v>6854.69</v>
      </c>
      <c r="J101" s="226">
        <f t="shared" si="8"/>
        <v>45.697933333333332</v>
      </c>
      <c r="K101" s="374">
        <v>16000</v>
      </c>
      <c r="L101" s="278">
        <f t="shared" si="6"/>
        <v>2123.5649346340169</v>
      </c>
    </row>
    <row r="102" spans="1:12" ht="17" customHeight="1" x14ac:dyDescent="0.3">
      <c r="A102" s="25">
        <v>42419</v>
      </c>
      <c r="B102" s="22" t="s">
        <v>55</v>
      </c>
      <c r="C102" s="26"/>
      <c r="D102" s="26"/>
      <c r="E102" s="26"/>
      <c r="F102" s="26"/>
      <c r="G102" s="52"/>
      <c r="H102" s="148">
        <v>15000</v>
      </c>
      <c r="I102" s="68">
        <v>3878.5</v>
      </c>
      <c r="J102" s="226">
        <f t="shared" si="8"/>
        <v>25.856666666666666</v>
      </c>
      <c r="K102" s="425">
        <v>10000</v>
      </c>
      <c r="L102" s="344">
        <f t="shared" si="6"/>
        <v>1327.2280841462605</v>
      </c>
    </row>
    <row r="103" spans="1:12" ht="17" customHeight="1" x14ac:dyDescent="0.3">
      <c r="A103" s="13"/>
      <c r="B103" s="2"/>
      <c r="C103" s="2"/>
      <c r="D103" s="2"/>
      <c r="E103" s="2"/>
      <c r="F103" s="2"/>
      <c r="G103" s="2"/>
      <c r="H103" s="148"/>
      <c r="I103" s="68"/>
      <c r="J103" s="226"/>
      <c r="K103" s="430"/>
      <c r="L103" s="278"/>
    </row>
    <row r="104" spans="1:12" ht="17" customHeight="1" x14ac:dyDescent="0.3">
      <c r="A104" s="6">
        <v>4243</v>
      </c>
      <c r="B104" s="81" t="s">
        <v>56</v>
      </c>
      <c r="C104" s="26"/>
      <c r="D104" s="26"/>
      <c r="E104" s="26"/>
      <c r="F104" s="26"/>
      <c r="G104" s="52"/>
      <c r="H104" s="268">
        <f>SUM(H105:H109)</f>
        <v>180000</v>
      </c>
      <c r="I104" s="268">
        <f>SUM(I105:I109)</f>
        <v>156538.77999999997</v>
      </c>
      <c r="J104" s="231">
        <f t="shared" si="8"/>
        <v>86.965988888888873</v>
      </c>
      <c r="K104" s="431">
        <f>SUM(K105:K109)</f>
        <v>297000</v>
      </c>
      <c r="L104" s="370">
        <f t="shared" si="6"/>
        <v>39418.674099143936</v>
      </c>
    </row>
    <row r="105" spans="1:12" ht="17" customHeight="1" x14ac:dyDescent="0.3">
      <c r="A105" s="25">
        <v>42431</v>
      </c>
      <c r="B105" s="22" t="s">
        <v>57</v>
      </c>
      <c r="C105" s="26"/>
      <c r="D105" s="26"/>
      <c r="E105" s="26"/>
      <c r="F105" s="26"/>
      <c r="G105" s="52"/>
      <c r="H105" s="148">
        <v>70000</v>
      </c>
      <c r="I105" s="68">
        <v>90413.34</v>
      </c>
      <c r="J105" s="226">
        <f t="shared" si="8"/>
        <v>129.16191428571429</v>
      </c>
      <c r="K105" s="432">
        <v>160000</v>
      </c>
      <c r="L105" s="345">
        <f t="shared" si="6"/>
        <v>21235.649346340168</v>
      </c>
    </row>
    <row r="106" spans="1:12" ht="17" customHeight="1" x14ac:dyDescent="0.3">
      <c r="A106" s="25">
        <v>42432</v>
      </c>
      <c r="B106" s="22" t="s">
        <v>58</v>
      </c>
      <c r="C106" s="26"/>
      <c r="D106" s="26"/>
      <c r="E106" s="26"/>
      <c r="F106" s="26"/>
      <c r="G106" s="52"/>
      <c r="H106" s="146">
        <v>80000</v>
      </c>
      <c r="I106" s="91">
        <v>48815.24</v>
      </c>
      <c r="J106" s="226">
        <f t="shared" si="8"/>
        <v>61.01905</v>
      </c>
      <c r="K106" s="432">
        <v>110000</v>
      </c>
      <c r="L106" s="345">
        <f t="shared" si="6"/>
        <v>14599.508925608865</v>
      </c>
    </row>
    <row r="107" spans="1:12" ht="17" customHeight="1" x14ac:dyDescent="0.3">
      <c r="A107" s="6"/>
      <c r="B107" s="81" t="s">
        <v>59</v>
      </c>
      <c r="C107" s="7"/>
      <c r="D107" s="7"/>
      <c r="E107" s="7"/>
      <c r="F107" s="7"/>
      <c r="G107" s="10"/>
      <c r="H107" s="149"/>
      <c r="I107" s="68"/>
      <c r="J107" s="226"/>
      <c r="K107" s="388"/>
      <c r="L107" s="278"/>
    </row>
    <row r="108" spans="1:12" ht="17" customHeight="1" x14ac:dyDescent="0.3">
      <c r="A108" s="25">
        <v>424411</v>
      </c>
      <c r="B108" s="22" t="s">
        <v>59</v>
      </c>
      <c r="C108" s="26"/>
      <c r="D108" s="26"/>
      <c r="E108" s="26"/>
      <c r="F108" s="26"/>
      <c r="G108" s="26"/>
      <c r="H108" s="148">
        <v>15000</v>
      </c>
      <c r="I108" s="68">
        <v>7454.06</v>
      </c>
      <c r="J108" s="226">
        <f t="shared" si="8"/>
        <v>49.693733333333334</v>
      </c>
      <c r="K108" s="391">
        <v>12000</v>
      </c>
      <c r="L108" s="344">
        <f t="shared" si="6"/>
        <v>1592.6737009755125</v>
      </c>
    </row>
    <row r="109" spans="1:12" ht="17" customHeight="1" x14ac:dyDescent="0.3">
      <c r="A109" s="25">
        <v>424413</v>
      </c>
      <c r="B109" s="22" t="s">
        <v>60</v>
      </c>
      <c r="C109" s="26"/>
      <c r="D109" s="26"/>
      <c r="E109" s="26"/>
      <c r="F109" s="26"/>
      <c r="G109" s="52"/>
      <c r="H109" s="148">
        <v>15000</v>
      </c>
      <c r="I109" s="68">
        <v>9856.14</v>
      </c>
      <c r="J109" s="226">
        <f t="shared" si="8"/>
        <v>65.707599999999999</v>
      </c>
      <c r="K109" s="250">
        <v>15000</v>
      </c>
      <c r="L109" s="278">
        <f t="shared" si="6"/>
        <v>1990.8421262193906</v>
      </c>
    </row>
    <row r="110" spans="1:12" ht="17" customHeight="1" thickBot="1" x14ac:dyDescent="0.35">
      <c r="A110" s="84"/>
      <c r="B110" s="85" t="s">
        <v>195</v>
      </c>
      <c r="C110" s="85"/>
      <c r="D110" s="85"/>
      <c r="E110" s="85"/>
      <c r="F110" s="85"/>
      <c r="G110" s="85"/>
      <c r="H110" s="96">
        <f>H98+H104</f>
        <v>334000</v>
      </c>
      <c r="I110" s="96">
        <f>I98+I104</f>
        <v>245181.14999999997</v>
      </c>
      <c r="J110" s="274">
        <f t="shared" si="8"/>
        <v>73.407529940119758</v>
      </c>
      <c r="K110" s="419">
        <f>K98+K104</f>
        <v>437697.19</v>
      </c>
      <c r="L110" s="420">
        <f t="shared" si="6"/>
        <v>58092.400291990176</v>
      </c>
    </row>
    <row r="111" spans="1:12" ht="17" customHeight="1" thickTop="1" thickBot="1" x14ac:dyDescent="0.35">
      <c r="A111" s="86"/>
      <c r="B111" s="39"/>
      <c r="C111" s="2"/>
      <c r="D111" s="2"/>
      <c r="E111" s="2"/>
      <c r="F111" s="2"/>
      <c r="G111" s="39"/>
      <c r="H111" s="87"/>
      <c r="I111" s="87"/>
      <c r="J111" s="275"/>
      <c r="K111" s="214"/>
      <c r="L111" s="213"/>
    </row>
    <row r="112" spans="1:12" ht="17" customHeight="1" x14ac:dyDescent="0.3">
      <c r="A112" s="154">
        <v>4251</v>
      </c>
      <c r="B112" s="38" t="s">
        <v>61</v>
      </c>
      <c r="C112" s="88"/>
      <c r="D112" s="89"/>
      <c r="E112" s="89"/>
      <c r="F112" s="89"/>
      <c r="G112" s="5"/>
      <c r="H112" s="276"/>
      <c r="I112" s="276"/>
      <c r="J112" s="277"/>
      <c r="K112" s="330"/>
      <c r="L112" s="132"/>
    </row>
    <row r="113" spans="1:12" ht="17" customHeight="1" x14ac:dyDescent="0.3">
      <c r="A113" s="77">
        <v>4251</v>
      </c>
      <c r="B113" s="78" t="s">
        <v>62</v>
      </c>
      <c r="C113" s="23"/>
      <c r="D113" s="23"/>
      <c r="E113" s="23"/>
      <c r="F113" s="23"/>
      <c r="G113" s="73"/>
      <c r="H113" s="234">
        <f>SUM(H114:H118)</f>
        <v>235000</v>
      </c>
      <c r="I113" s="234">
        <f>SUM(I114:I118)</f>
        <v>154972.51999999999</v>
      </c>
      <c r="J113" s="226">
        <f t="shared" ref="J113:J118" si="9">I113/H113*100</f>
        <v>65.945753191489359</v>
      </c>
      <c r="K113" s="369">
        <f>SUM(K114:K118)</f>
        <v>233000</v>
      </c>
      <c r="L113" s="378">
        <f t="shared" si="6"/>
        <v>30924.414360607869</v>
      </c>
    </row>
    <row r="114" spans="1:12" ht="17" customHeight="1" x14ac:dyDescent="0.3">
      <c r="A114" s="25">
        <v>425112</v>
      </c>
      <c r="B114" s="22" t="s">
        <v>63</v>
      </c>
      <c r="C114" s="26"/>
      <c r="D114" s="26"/>
      <c r="F114" s="26"/>
      <c r="G114" s="26"/>
      <c r="H114" s="146">
        <v>45000</v>
      </c>
      <c r="I114" s="91">
        <v>27341.35</v>
      </c>
      <c r="J114" s="226">
        <f t="shared" si="9"/>
        <v>60.758555555555546</v>
      </c>
      <c r="K114" s="148">
        <v>45000</v>
      </c>
      <c r="L114" s="278">
        <f t="shared" si="6"/>
        <v>5972.5263786581718</v>
      </c>
    </row>
    <row r="115" spans="1:12" ht="17" customHeight="1" x14ac:dyDescent="0.3">
      <c r="A115" s="30">
        <v>425111</v>
      </c>
      <c r="B115" s="22" t="s">
        <v>128</v>
      </c>
      <c r="C115" s="26"/>
      <c r="D115" s="26"/>
      <c r="E115" s="26"/>
      <c r="F115" s="26"/>
      <c r="G115" s="52"/>
      <c r="H115" s="148">
        <v>55000</v>
      </c>
      <c r="I115" s="68">
        <v>36224.49</v>
      </c>
      <c r="J115" s="226">
        <f t="shared" si="9"/>
        <v>65.862709090909092</v>
      </c>
      <c r="K115" s="148">
        <v>55000</v>
      </c>
      <c r="L115" s="278">
        <f t="shared" si="6"/>
        <v>7299.7544628044325</v>
      </c>
    </row>
    <row r="116" spans="1:12" ht="17" customHeight="1" x14ac:dyDescent="0.3">
      <c r="A116" s="28">
        <v>425131</v>
      </c>
      <c r="B116" s="22" t="s">
        <v>64</v>
      </c>
      <c r="C116" s="26"/>
      <c r="D116" s="26"/>
      <c r="E116" s="26"/>
      <c r="F116" s="26"/>
      <c r="G116" s="26"/>
      <c r="H116" s="146">
        <v>100000</v>
      </c>
      <c r="I116" s="91">
        <v>86045.43</v>
      </c>
      <c r="J116" s="226">
        <f t="shared" si="9"/>
        <v>86.045429999999996</v>
      </c>
      <c r="K116" s="350">
        <v>120000</v>
      </c>
      <c r="L116" s="345">
        <f t="shared" si="6"/>
        <v>15926.737009755125</v>
      </c>
    </row>
    <row r="117" spans="1:12" ht="17" customHeight="1" x14ac:dyDescent="0.3">
      <c r="A117" s="25">
        <v>425141</v>
      </c>
      <c r="B117" s="22" t="s">
        <v>65</v>
      </c>
      <c r="C117" s="26"/>
      <c r="D117" s="26"/>
      <c r="E117" s="26"/>
      <c r="F117" s="26"/>
      <c r="G117" s="26"/>
      <c r="H117" s="148">
        <v>20000</v>
      </c>
      <c r="I117" s="68">
        <v>585</v>
      </c>
      <c r="J117" s="226">
        <f t="shared" si="9"/>
        <v>2.9250000000000003</v>
      </c>
      <c r="K117" s="391">
        <v>3000</v>
      </c>
      <c r="L117" s="344">
        <f t="shared" si="6"/>
        <v>398.16842524387812</v>
      </c>
    </row>
    <row r="118" spans="1:12" ht="17" customHeight="1" x14ac:dyDescent="0.3">
      <c r="A118" s="25">
        <v>425142</v>
      </c>
      <c r="B118" s="22" t="s">
        <v>181</v>
      </c>
      <c r="C118" s="26"/>
      <c r="D118" s="26"/>
      <c r="E118" s="26"/>
      <c r="F118" s="26"/>
      <c r="G118" s="26"/>
      <c r="H118" s="146">
        <v>15000</v>
      </c>
      <c r="I118" s="91">
        <v>4776.25</v>
      </c>
      <c r="J118" s="226">
        <f t="shared" si="9"/>
        <v>31.841666666666669</v>
      </c>
      <c r="K118" s="391">
        <v>10000</v>
      </c>
      <c r="L118" s="344">
        <f t="shared" si="6"/>
        <v>1327.2280841462605</v>
      </c>
    </row>
    <row r="119" spans="1:12" ht="17" customHeight="1" x14ac:dyDescent="0.3">
      <c r="A119" s="90"/>
      <c r="H119" s="278"/>
      <c r="I119" s="278"/>
      <c r="J119" s="226"/>
      <c r="K119" s="374"/>
      <c r="L119" s="278"/>
    </row>
    <row r="120" spans="1:12" ht="17" customHeight="1" x14ac:dyDescent="0.3">
      <c r="A120" s="6">
        <v>4252</v>
      </c>
      <c r="B120" s="81" t="s">
        <v>66</v>
      </c>
      <c r="C120" s="7"/>
      <c r="D120" s="7"/>
      <c r="E120" s="7"/>
      <c r="F120" s="7"/>
      <c r="G120" s="10"/>
      <c r="H120" s="234">
        <f>SUM(H121:H124)</f>
        <v>256000</v>
      </c>
      <c r="I120" s="234">
        <f>SUM(I121:I124)</f>
        <v>181002</v>
      </c>
      <c r="J120" s="231">
        <f t="shared" ref="J120:J124" si="10">I120/H120*100</f>
        <v>70.703906250000003</v>
      </c>
      <c r="K120" s="389">
        <f>SUM(K121:K125)</f>
        <v>321000</v>
      </c>
      <c r="L120" s="370">
        <f t="shared" si="6"/>
        <v>42604.021501094961</v>
      </c>
    </row>
    <row r="121" spans="1:12" ht="17" customHeight="1" x14ac:dyDescent="0.3">
      <c r="A121" s="25">
        <v>425221</v>
      </c>
      <c r="B121" s="22" t="s">
        <v>182</v>
      </c>
      <c r="C121" s="26"/>
      <c r="D121" s="26"/>
      <c r="E121" s="26"/>
      <c r="F121" s="26"/>
      <c r="G121" s="52"/>
      <c r="H121" s="146">
        <v>140000</v>
      </c>
      <c r="I121" s="91">
        <v>123785.60000000001</v>
      </c>
      <c r="J121" s="226">
        <f t="shared" si="10"/>
        <v>88.418285714285716</v>
      </c>
      <c r="K121" s="374">
        <v>180000</v>
      </c>
      <c r="L121" s="345">
        <f t="shared" si="6"/>
        <v>23890.105514632687</v>
      </c>
    </row>
    <row r="122" spans="1:12" ht="17" customHeight="1" x14ac:dyDescent="0.3">
      <c r="A122" s="25">
        <v>425222</v>
      </c>
      <c r="B122" s="22" t="s">
        <v>67</v>
      </c>
      <c r="C122" s="26"/>
      <c r="D122" s="26"/>
      <c r="E122" s="26"/>
      <c r="F122" s="26"/>
      <c r="G122" s="52"/>
      <c r="H122" s="146">
        <v>25000</v>
      </c>
      <c r="I122" s="91">
        <v>12229.64</v>
      </c>
      <c r="J122" s="279">
        <f t="shared" si="10"/>
        <v>48.918559999999999</v>
      </c>
      <c r="K122" s="425">
        <v>20000</v>
      </c>
      <c r="L122" s="344">
        <f t="shared" si="6"/>
        <v>2654.4561682925209</v>
      </c>
    </row>
    <row r="123" spans="1:12" ht="17" customHeight="1" x14ac:dyDescent="0.3">
      <c r="A123" s="25">
        <v>425223</v>
      </c>
      <c r="B123" s="22" t="s">
        <v>68</v>
      </c>
      <c r="C123" s="26"/>
      <c r="D123" s="26"/>
      <c r="E123" s="26"/>
      <c r="F123" s="26"/>
      <c r="H123" s="146">
        <v>1000</v>
      </c>
      <c r="I123" s="91">
        <v>0</v>
      </c>
      <c r="J123" s="226">
        <f t="shared" si="10"/>
        <v>0</v>
      </c>
      <c r="K123" s="388">
        <v>1000</v>
      </c>
      <c r="L123" s="278">
        <f t="shared" si="6"/>
        <v>132.72280841462606</v>
      </c>
    </row>
    <row r="124" spans="1:12" ht="17" customHeight="1" x14ac:dyDescent="0.3">
      <c r="A124" s="25">
        <v>42529</v>
      </c>
      <c r="B124" s="22" t="s">
        <v>69</v>
      </c>
      <c r="C124" s="26"/>
      <c r="D124" s="26"/>
      <c r="E124" s="26"/>
      <c r="F124" s="26"/>
      <c r="G124" s="52"/>
      <c r="H124" s="146">
        <v>90000</v>
      </c>
      <c r="I124" s="91">
        <v>44986.76</v>
      </c>
      <c r="J124" s="226">
        <f t="shared" si="10"/>
        <v>49.985288888888888</v>
      </c>
      <c r="K124" s="374">
        <v>120000</v>
      </c>
      <c r="L124" s="345">
        <f t="shared" si="6"/>
        <v>15926.737009755125</v>
      </c>
    </row>
    <row r="125" spans="1:12" ht="17" customHeight="1" x14ac:dyDescent="0.3">
      <c r="A125" s="13"/>
      <c r="B125" s="2"/>
      <c r="C125" s="2"/>
      <c r="D125" s="2"/>
      <c r="E125" s="2"/>
      <c r="F125" s="2"/>
      <c r="G125" s="2"/>
      <c r="H125" s="149"/>
      <c r="I125" s="49"/>
      <c r="J125" s="226"/>
      <c r="K125" s="278"/>
      <c r="L125" s="278"/>
    </row>
    <row r="126" spans="1:12" ht="17" customHeight="1" x14ac:dyDescent="0.3">
      <c r="A126" s="6">
        <v>4253</v>
      </c>
      <c r="B126" s="81" t="s">
        <v>70</v>
      </c>
      <c r="C126" s="26"/>
      <c r="D126" s="26"/>
      <c r="E126" s="26"/>
      <c r="F126" s="26"/>
      <c r="G126" s="52"/>
      <c r="H126" s="234">
        <f>SUM(H127:H131)</f>
        <v>155000</v>
      </c>
      <c r="I126" s="234">
        <f>SUM(I127:I131)</f>
        <v>124064.6</v>
      </c>
      <c r="J126" s="231">
        <f t="shared" ref="J126:J128" si="11">I126/H126*100</f>
        <v>80.041677419354841</v>
      </c>
      <c r="K126" s="351">
        <f>SUM(K127:K131)</f>
        <v>185000</v>
      </c>
      <c r="L126" s="370">
        <f t="shared" si="6"/>
        <v>24553.719556705819</v>
      </c>
    </row>
    <row r="127" spans="1:12" ht="17" customHeight="1" x14ac:dyDescent="0.3">
      <c r="A127" s="25">
        <v>42531</v>
      </c>
      <c r="B127" s="22" t="s">
        <v>71</v>
      </c>
      <c r="C127" s="26"/>
      <c r="D127" s="26"/>
      <c r="E127" s="26"/>
      <c r="F127" s="26"/>
      <c r="G127" s="52"/>
      <c r="H127" s="278"/>
      <c r="I127" s="280"/>
      <c r="J127" s="226"/>
      <c r="K127" s="278"/>
      <c r="L127" s="278"/>
    </row>
    <row r="128" spans="1:12" ht="17" customHeight="1" x14ac:dyDescent="0.3">
      <c r="A128" s="25">
        <v>42532</v>
      </c>
      <c r="B128" s="22" t="s">
        <v>72</v>
      </c>
      <c r="C128" s="26"/>
      <c r="D128" s="26"/>
      <c r="E128" s="26"/>
      <c r="F128" s="26"/>
      <c r="G128" s="52"/>
      <c r="H128" s="278">
        <v>5000</v>
      </c>
      <c r="I128" s="278">
        <v>0</v>
      </c>
      <c r="J128" s="226">
        <f t="shared" si="11"/>
        <v>0</v>
      </c>
      <c r="K128" s="278">
        <v>5000</v>
      </c>
      <c r="L128" s="278">
        <f t="shared" si="6"/>
        <v>663.61404207313024</v>
      </c>
    </row>
    <row r="129" spans="1:12" ht="17" customHeight="1" x14ac:dyDescent="0.3">
      <c r="A129" s="25">
        <v>42533</v>
      </c>
      <c r="B129" s="22" t="s">
        <v>73</v>
      </c>
      <c r="C129" s="26"/>
      <c r="D129" s="26"/>
      <c r="E129" s="26"/>
      <c r="F129" s="26"/>
      <c r="G129" s="52"/>
      <c r="H129" s="278"/>
      <c r="I129" s="280"/>
      <c r="J129" s="226"/>
      <c r="K129" s="278"/>
      <c r="L129" s="278"/>
    </row>
    <row r="130" spans="1:12" ht="17" customHeight="1" x14ac:dyDescent="0.3">
      <c r="A130" s="25">
        <v>42534</v>
      </c>
      <c r="B130" s="22" t="s">
        <v>74</v>
      </c>
      <c r="C130" s="26"/>
      <c r="D130" s="26"/>
      <c r="E130" s="26"/>
      <c r="F130" s="26"/>
      <c r="G130" s="52"/>
      <c r="H130" s="278">
        <v>30000</v>
      </c>
      <c r="I130" s="280">
        <v>40564.6</v>
      </c>
      <c r="J130" s="226">
        <f t="shared" ref="J130:J131" si="12">I130/H130*100</f>
        <v>135.21533333333332</v>
      </c>
      <c r="K130" s="346">
        <v>60000</v>
      </c>
      <c r="L130" s="345">
        <f t="shared" si="6"/>
        <v>7963.3685048775624</v>
      </c>
    </row>
    <row r="131" spans="1:12" ht="17" customHeight="1" x14ac:dyDescent="0.3">
      <c r="A131" s="25">
        <v>42539</v>
      </c>
      <c r="B131" s="22" t="s">
        <v>75</v>
      </c>
      <c r="C131" s="26"/>
      <c r="D131" s="26"/>
      <c r="E131" s="26"/>
      <c r="F131" s="26"/>
      <c r="G131" s="52"/>
      <c r="H131" s="278">
        <v>120000</v>
      </c>
      <c r="I131" s="280">
        <v>83500</v>
      </c>
      <c r="J131" s="226">
        <f t="shared" si="12"/>
        <v>69.583333333333329</v>
      </c>
      <c r="K131" s="278">
        <v>120000</v>
      </c>
      <c r="L131" s="278">
        <f t="shared" si="6"/>
        <v>15926.737009755125</v>
      </c>
    </row>
    <row r="132" spans="1:12" ht="17" customHeight="1" x14ac:dyDescent="0.3">
      <c r="A132" s="11"/>
      <c r="B132" s="12"/>
      <c r="C132" s="12"/>
      <c r="D132" s="12"/>
      <c r="E132" s="12"/>
      <c r="F132" s="12"/>
      <c r="G132" s="12"/>
      <c r="H132" s="281"/>
      <c r="I132" s="282"/>
      <c r="J132" s="226"/>
      <c r="K132" s="278"/>
      <c r="L132" s="278">
        <f t="shared" si="6"/>
        <v>0</v>
      </c>
    </row>
    <row r="133" spans="1:12" ht="17" customHeight="1" x14ac:dyDescent="0.3">
      <c r="A133" s="6">
        <v>4254</v>
      </c>
      <c r="B133" s="81" t="s">
        <v>76</v>
      </c>
      <c r="C133" s="26"/>
      <c r="D133" s="26"/>
      <c r="E133" s="26"/>
      <c r="F133" s="26"/>
      <c r="G133" s="52"/>
      <c r="H133" s="268">
        <f>SUM(H134:H140)</f>
        <v>270000</v>
      </c>
      <c r="I133" s="268">
        <f>SUM(I134:I140)</f>
        <v>238940.26</v>
      </c>
      <c r="J133" s="231">
        <f t="shared" ref="J133:J135" si="13">I133/H133*100</f>
        <v>88.496392592592599</v>
      </c>
      <c r="K133" s="342">
        <f>SUM(K134:K140)</f>
        <v>341080</v>
      </c>
      <c r="L133" s="370">
        <f t="shared" si="6"/>
        <v>45269.095494060653</v>
      </c>
    </row>
    <row r="134" spans="1:12" ht="17" customHeight="1" x14ac:dyDescent="0.3">
      <c r="A134" s="25">
        <v>42542</v>
      </c>
      <c r="B134" s="22" t="s">
        <v>77</v>
      </c>
      <c r="C134" s="26"/>
      <c r="D134" s="26"/>
      <c r="E134" s="26"/>
      <c r="F134" s="26"/>
      <c r="G134" s="52"/>
      <c r="H134" s="148">
        <v>15000</v>
      </c>
      <c r="I134" s="148">
        <v>11129.72</v>
      </c>
      <c r="J134" s="226">
        <f t="shared" si="13"/>
        <v>74.198133333333331</v>
      </c>
      <c r="K134" s="345">
        <v>16000</v>
      </c>
      <c r="L134" s="345">
        <f t="shared" si="6"/>
        <v>2123.5649346340169</v>
      </c>
    </row>
    <row r="135" spans="1:12" ht="17" customHeight="1" x14ac:dyDescent="0.3">
      <c r="A135" s="25">
        <v>42543</v>
      </c>
      <c r="B135" s="22" t="s">
        <v>78</v>
      </c>
      <c r="C135" s="26"/>
      <c r="D135" s="26"/>
      <c r="E135" s="26"/>
      <c r="F135" s="26"/>
      <c r="G135" s="52"/>
      <c r="H135" s="148">
        <v>3000</v>
      </c>
      <c r="I135" s="148"/>
      <c r="J135" s="226">
        <f t="shared" si="13"/>
        <v>0</v>
      </c>
      <c r="K135" s="352">
        <v>3000</v>
      </c>
      <c r="L135" s="278">
        <f t="shared" si="6"/>
        <v>398.16842524387812</v>
      </c>
    </row>
    <row r="136" spans="1:12" ht="17" customHeight="1" x14ac:dyDescent="0.3">
      <c r="A136" s="25">
        <v>42544</v>
      </c>
      <c r="B136" s="22" t="s">
        <v>79</v>
      </c>
      <c r="C136" s="26"/>
      <c r="D136" s="26"/>
      <c r="E136" s="26"/>
      <c r="F136" s="26"/>
      <c r="G136" s="52"/>
      <c r="H136" s="148"/>
      <c r="I136" s="148"/>
      <c r="J136" s="226"/>
      <c r="K136" s="345"/>
      <c r="L136" s="278"/>
    </row>
    <row r="137" spans="1:12" ht="17" customHeight="1" x14ac:dyDescent="0.3">
      <c r="A137" s="25">
        <v>42545</v>
      </c>
      <c r="B137" s="22" t="s">
        <v>80</v>
      </c>
      <c r="C137" s="26"/>
      <c r="D137" s="26"/>
      <c r="E137" s="26"/>
      <c r="F137" s="26"/>
      <c r="G137" s="52"/>
      <c r="H137" s="146">
        <v>110000</v>
      </c>
      <c r="I137" s="146">
        <v>119890.63</v>
      </c>
      <c r="J137" s="226">
        <f t="shared" ref="J137" si="14">I137/H137*100</f>
        <v>108.99148181818181</v>
      </c>
      <c r="K137" s="346">
        <v>160000</v>
      </c>
      <c r="L137" s="345">
        <f t="shared" si="6"/>
        <v>21235.649346340168</v>
      </c>
    </row>
    <row r="138" spans="1:12" ht="17" customHeight="1" x14ac:dyDescent="0.3">
      <c r="A138" s="25">
        <v>42546</v>
      </c>
      <c r="B138" s="22" t="s">
        <v>81</v>
      </c>
      <c r="C138" s="26"/>
      <c r="D138" s="26"/>
      <c r="E138" s="26"/>
      <c r="F138" s="26"/>
      <c r="G138" s="52"/>
      <c r="H138" s="148"/>
      <c r="I138" s="148"/>
      <c r="J138" s="226"/>
      <c r="K138" s="278"/>
      <c r="L138" s="278"/>
    </row>
    <row r="139" spans="1:12" ht="17" customHeight="1" x14ac:dyDescent="0.3">
      <c r="A139" s="25">
        <v>42547</v>
      </c>
      <c r="B139" s="22" t="s">
        <v>82</v>
      </c>
      <c r="C139" s="26"/>
      <c r="D139" s="26"/>
      <c r="E139" s="26"/>
      <c r="F139" s="26"/>
      <c r="G139" s="52"/>
      <c r="H139" s="146">
        <v>2000</v>
      </c>
      <c r="I139" s="146">
        <v>1440</v>
      </c>
      <c r="J139" s="226">
        <f t="shared" ref="J139:J140" si="15">I139/H139*100</f>
        <v>72</v>
      </c>
      <c r="K139" s="353">
        <v>2080</v>
      </c>
      <c r="L139" s="345">
        <f t="shared" ref="L139:L140" si="16">(K139/7.5345)</f>
        <v>276.06344150242217</v>
      </c>
    </row>
    <row r="140" spans="1:12" ht="17" customHeight="1" thickBot="1" x14ac:dyDescent="0.35">
      <c r="A140" s="92">
        <v>425491</v>
      </c>
      <c r="B140" s="93" t="s">
        <v>83</v>
      </c>
      <c r="C140" s="94"/>
      <c r="D140" s="94"/>
      <c r="E140" s="94"/>
      <c r="F140" s="94"/>
      <c r="G140" s="94"/>
      <c r="H140" s="283">
        <v>140000</v>
      </c>
      <c r="I140" s="283">
        <v>106479.91</v>
      </c>
      <c r="J140" s="255">
        <f t="shared" si="15"/>
        <v>76.057078571428576</v>
      </c>
      <c r="K140" s="354">
        <v>160000</v>
      </c>
      <c r="L140" s="354">
        <f t="shared" si="16"/>
        <v>21235.649346340168</v>
      </c>
    </row>
    <row r="141" spans="1:12" ht="17" customHeight="1" x14ac:dyDescent="0.3">
      <c r="A141" s="40"/>
      <c r="H141" s="284"/>
      <c r="I141" s="284"/>
      <c r="J141" s="321"/>
      <c r="K141" s="263"/>
      <c r="L141" s="263"/>
    </row>
    <row r="142" spans="1:12" ht="17" customHeight="1" thickBot="1" x14ac:dyDescent="0.35">
      <c r="A142" s="40"/>
      <c r="H142" s="284"/>
      <c r="I142" s="284"/>
      <c r="J142" s="284"/>
      <c r="K142" s="322"/>
      <c r="L142" s="322"/>
    </row>
    <row r="143" spans="1:12" ht="17" customHeight="1" thickBot="1" x14ac:dyDescent="0.35">
      <c r="A143" s="159" t="s">
        <v>0</v>
      </c>
      <c r="B143" s="155"/>
      <c r="C143" s="156"/>
      <c r="D143" s="156" t="s">
        <v>1</v>
      </c>
      <c r="E143" s="156"/>
      <c r="F143" s="156"/>
      <c r="G143" s="157"/>
      <c r="H143" s="158" t="s">
        <v>176</v>
      </c>
      <c r="I143" s="285" t="s">
        <v>133</v>
      </c>
      <c r="J143" s="286" t="s">
        <v>134</v>
      </c>
      <c r="K143" s="158" t="s">
        <v>188</v>
      </c>
      <c r="L143" s="158" t="s">
        <v>201</v>
      </c>
    </row>
    <row r="144" spans="1:12" ht="17" customHeight="1" x14ac:dyDescent="0.3">
      <c r="A144" s="77">
        <v>4255</v>
      </c>
      <c r="B144" s="78" t="s">
        <v>84</v>
      </c>
      <c r="C144" s="23"/>
      <c r="D144" s="23"/>
      <c r="E144" s="23"/>
      <c r="F144" s="23"/>
      <c r="G144" s="73"/>
      <c r="H144" s="234">
        <f>SUM(H145)</f>
        <v>10000</v>
      </c>
      <c r="I144" s="229">
        <f>SUM(I145)</f>
        <v>13747.5</v>
      </c>
      <c r="J144" s="244">
        <f t="shared" ref="J144:J145" si="17">I144/H144*100</f>
        <v>137.47499999999999</v>
      </c>
      <c r="K144" s="433">
        <f>SUM(K145)</f>
        <v>25000</v>
      </c>
      <c r="L144" s="446">
        <f t="shared" ref="L144:L203" si="18">(K144/7.5345)</f>
        <v>3318.0702103656513</v>
      </c>
    </row>
    <row r="145" spans="1:12" ht="17" customHeight="1" x14ac:dyDescent="0.3">
      <c r="A145" s="25">
        <v>42559</v>
      </c>
      <c r="B145" s="22" t="s">
        <v>186</v>
      </c>
      <c r="C145" s="26"/>
      <c r="D145" s="26"/>
      <c r="E145" s="26"/>
      <c r="F145" s="26"/>
      <c r="G145" s="52"/>
      <c r="H145" s="250">
        <v>10000</v>
      </c>
      <c r="I145" s="230">
        <v>13747.5</v>
      </c>
      <c r="J145" s="279">
        <f t="shared" si="17"/>
        <v>137.47499999999999</v>
      </c>
      <c r="K145" s="350">
        <v>25000</v>
      </c>
      <c r="L145" s="345">
        <f t="shared" si="18"/>
        <v>3318.0702103656513</v>
      </c>
    </row>
    <row r="146" spans="1:12" ht="17" customHeight="1" x14ac:dyDescent="0.3">
      <c r="A146" s="13"/>
      <c r="B146" s="2"/>
      <c r="C146" s="2"/>
      <c r="D146" s="2"/>
      <c r="E146" s="2"/>
      <c r="F146" s="2"/>
      <c r="G146" s="2"/>
      <c r="H146" s="149"/>
      <c r="I146" s="232"/>
      <c r="J146" s="226"/>
      <c r="K146" s="370"/>
      <c r="L146" s="278"/>
    </row>
    <row r="147" spans="1:12" ht="17" customHeight="1" x14ac:dyDescent="0.3">
      <c r="A147" s="6">
        <v>4257</v>
      </c>
      <c r="B147" s="81" t="s">
        <v>85</v>
      </c>
      <c r="C147" s="26"/>
      <c r="D147" s="26"/>
      <c r="E147" s="26"/>
      <c r="F147" s="26"/>
      <c r="G147" s="52"/>
      <c r="H147" s="268">
        <f>SUM(H149:H160)</f>
        <v>540000</v>
      </c>
      <c r="I147" s="231">
        <f>SUM(I149:I160)</f>
        <v>463328.61</v>
      </c>
      <c r="J147" s="231">
        <f t="shared" ref="J147" si="19">I147/H147*100</f>
        <v>85.801594444444447</v>
      </c>
      <c r="K147" s="355">
        <f>SUM(K149:K160)</f>
        <v>614625</v>
      </c>
      <c r="L147" s="370">
        <f t="shared" si="18"/>
        <v>81574.756121839528</v>
      </c>
    </row>
    <row r="148" spans="1:12" ht="17" customHeight="1" x14ac:dyDescent="0.3">
      <c r="A148" s="67"/>
      <c r="B148" s="22"/>
      <c r="C148" s="26"/>
      <c r="D148" s="26"/>
      <c r="E148" s="26"/>
      <c r="F148" s="26"/>
      <c r="G148" s="52"/>
      <c r="H148" s="268"/>
      <c r="I148" s="231"/>
      <c r="J148" s="226"/>
      <c r="K148" s="278"/>
      <c r="L148" s="278"/>
    </row>
    <row r="149" spans="1:12" ht="17" customHeight="1" x14ac:dyDescent="0.3">
      <c r="A149" s="67">
        <v>425713</v>
      </c>
      <c r="B149" s="22" t="s">
        <v>144</v>
      </c>
      <c r="C149" s="26"/>
      <c r="D149" s="26"/>
      <c r="E149" s="26"/>
      <c r="F149" s="26"/>
      <c r="G149" s="52"/>
      <c r="H149" s="148">
        <v>100000</v>
      </c>
      <c r="I149" s="421">
        <v>229305.51</v>
      </c>
      <c r="J149" s="422">
        <f t="shared" ref="J149:J160" si="20">I149/H149*100</f>
        <v>229.30551000000003</v>
      </c>
      <c r="K149" s="374">
        <v>250000</v>
      </c>
      <c r="L149" s="345">
        <f t="shared" si="18"/>
        <v>33180.702103656513</v>
      </c>
    </row>
    <row r="150" spans="1:12" ht="17" customHeight="1" x14ac:dyDescent="0.3">
      <c r="A150" s="67">
        <v>425731</v>
      </c>
      <c r="B150" s="22" t="s">
        <v>86</v>
      </c>
      <c r="C150" s="26"/>
      <c r="D150" s="26"/>
      <c r="E150" s="26"/>
      <c r="F150" s="26"/>
      <c r="G150" s="26"/>
      <c r="H150" s="250">
        <v>100000</v>
      </c>
      <c r="I150" s="421">
        <v>53082.5</v>
      </c>
      <c r="J150" s="422">
        <f t="shared" si="20"/>
        <v>53.082499999999996</v>
      </c>
      <c r="K150" s="425">
        <v>80000</v>
      </c>
      <c r="L150" s="278">
        <f t="shared" si="18"/>
        <v>10617.824673170084</v>
      </c>
    </row>
    <row r="151" spans="1:12" ht="17" customHeight="1" x14ac:dyDescent="0.3">
      <c r="A151" s="67">
        <v>425732</v>
      </c>
      <c r="B151" s="22" t="s">
        <v>87</v>
      </c>
      <c r="C151" s="26"/>
      <c r="D151" s="26"/>
      <c r="E151" s="26"/>
      <c r="F151" s="26"/>
      <c r="G151" s="26"/>
      <c r="H151" s="148">
        <v>15000</v>
      </c>
      <c r="I151" s="421">
        <v>4240</v>
      </c>
      <c r="J151" s="422">
        <f t="shared" si="20"/>
        <v>28.266666666666669</v>
      </c>
      <c r="K151" s="391">
        <v>10000</v>
      </c>
      <c r="L151" s="278">
        <f t="shared" si="18"/>
        <v>1327.2280841462605</v>
      </c>
    </row>
    <row r="152" spans="1:12" ht="17" customHeight="1" x14ac:dyDescent="0.3">
      <c r="A152" s="25">
        <v>42574</v>
      </c>
      <c r="B152" s="22" t="s">
        <v>155</v>
      </c>
      <c r="C152" s="26"/>
      <c r="D152" s="26"/>
      <c r="E152" s="26"/>
      <c r="F152" s="26"/>
      <c r="G152" s="52"/>
      <c r="H152" s="148">
        <v>60000</v>
      </c>
      <c r="I152" s="421">
        <v>41625</v>
      </c>
      <c r="J152" s="422">
        <f t="shared" si="20"/>
        <v>69.375</v>
      </c>
      <c r="K152" s="388">
        <v>60000</v>
      </c>
      <c r="L152" s="278">
        <f t="shared" si="18"/>
        <v>7963.3685048775624</v>
      </c>
    </row>
    <row r="153" spans="1:12" ht="17" customHeight="1" x14ac:dyDescent="0.3">
      <c r="A153" s="67">
        <v>42575</v>
      </c>
      <c r="B153" s="22" t="s">
        <v>153</v>
      </c>
      <c r="C153" s="26"/>
      <c r="D153" s="26"/>
      <c r="E153" s="26"/>
      <c r="F153" s="26"/>
      <c r="H153" s="148">
        <v>25000</v>
      </c>
      <c r="I153" s="421">
        <v>16625</v>
      </c>
      <c r="J153" s="422">
        <f t="shared" si="20"/>
        <v>66.5</v>
      </c>
      <c r="K153" s="391">
        <v>24625</v>
      </c>
      <c r="L153" s="344">
        <f t="shared" si="18"/>
        <v>3268.2991572101664</v>
      </c>
    </row>
    <row r="154" spans="1:12" ht="17" customHeight="1" x14ac:dyDescent="0.3">
      <c r="A154" s="67"/>
      <c r="B154" s="22"/>
      <c r="C154" s="26"/>
      <c r="D154" s="26"/>
      <c r="E154" s="26"/>
      <c r="F154" s="26"/>
      <c r="G154" s="52"/>
      <c r="H154" s="148"/>
      <c r="I154" s="230"/>
      <c r="J154" s="226"/>
      <c r="K154" s="278"/>
      <c r="L154" s="278"/>
    </row>
    <row r="155" spans="1:12" ht="17" customHeight="1" x14ac:dyDescent="0.3">
      <c r="A155" s="67">
        <v>425772</v>
      </c>
      <c r="B155" s="22" t="s">
        <v>88</v>
      </c>
      <c r="C155" s="26"/>
      <c r="D155" s="26"/>
      <c r="E155" s="26"/>
      <c r="F155" s="26"/>
      <c r="G155" s="26"/>
      <c r="H155" s="148">
        <v>10000</v>
      </c>
      <c r="I155" s="230">
        <v>0</v>
      </c>
      <c r="J155" s="226">
        <f t="shared" si="20"/>
        <v>0</v>
      </c>
      <c r="K155" s="278">
        <v>0</v>
      </c>
      <c r="L155" s="278">
        <v>0</v>
      </c>
    </row>
    <row r="156" spans="1:12" ht="17" customHeight="1" x14ac:dyDescent="0.3">
      <c r="A156" s="67"/>
      <c r="B156" s="22"/>
      <c r="C156" s="26"/>
      <c r="D156" s="26"/>
      <c r="E156" s="26"/>
      <c r="F156" s="26"/>
      <c r="G156" s="26"/>
      <c r="H156" s="148"/>
      <c r="I156" s="230"/>
      <c r="J156" s="226"/>
      <c r="K156" s="350"/>
      <c r="L156" s="278"/>
    </row>
    <row r="157" spans="1:12" ht="17" customHeight="1" x14ac:dyDescent="0.3">
      <c r="A157" s="67">
        <v>425793</v>
      </c>
      <c r="B157" s="22" t="s">
        <v>89</v>
      </c>
      <c r="C157" s="26"/>
      <c r="D157" s="26"/>
      <c r="E157" s="26"/>
      <c r="F157" s="26"/>
      <c r="G157" s="26"/>
      <c r="H157" s="148">
        <v>120000</v>
      </c>
      <c r="I157" s="230">
        <v>78750</v>
      </c>
      <c r="J157" s="226">
        <f t="shared" si="20"/>
        <v>65.625</v>
      </c>
      <c r="K157" s="356">
        <v>120000</v>
      </c>
      <c r="L157" s="278">
        <f t="shared" si="18"/>
        <v>15926.737009755125</v>
      </c>
    </row>
    <row r="158" spans="1:12" ht="17" customHeight="1" x14ac:dyDescent="0.3">
      <c r="A158" s="67">
        <v>425794</v>
      </c>
      <c r="B158" s="22" t="s">
        <v>90</v>
      </c>
      <c r="C158" s="26"/>
      <c r="D158" s="26"/>
      <c r="E158" s="26"/>
      <c r="F158" s="26"/>
      <c r="G158" s="26"/>
      <c r="H158" s="148">
        <v>10000</v>
      </c>
      <c r="I158" s="230">
        <v>7800</v>
      </c>
      <c r="J158" s="226">
        <f t="shared" si="20"/>
        <v>78</v>
      </c>
      <c r="K158" s="357">
        <v>10000</v>
      </c>
      <c r="L158" s="278">
        <f t="shared" si="18"/>
        <v>1327.2280841462605</v>
      </c>
    </row>
    <row r="159" spans="1:12" ht="17" customHeight="1" x14ac:dyDescent="0.3">
      <c r="A159" s="67">
        <v>42579</v>
      </c>
      <c r="B159" s="22" t="s">
        <v>91</v>
      </c>
      <c r="C159" s="26"/>
      <c r="D159" s="26"/>
      <c r="E159" s="26"/>
      <c r="F159" s="26"/>
      <c r="G159" s="52"/>
      <c r="H159" s="148">
        <v>70000</v>
      </c>
      <c r="I159" s="230">
        <v>25650.6</v>
      </c>
      <c r="J159" s="226">
        <f t="shared" si="20"/>
        <v>36.643714285714282</v>
      </c>
      <c r="K159" s="391">
        <v>50000</v>
      </c>
      <c r="L159" s="278">
        <f t="shared" si="18"/>
        <v>6636.1404207313026</v>
      </c>
    </row>
    <row r="160" spans="1:12" ht="17" customHeight="1" x14ac:dyDescent="0.3">
      <c r="A160" s="28">
        <v>425796</v>
      </c>
      <c r="B160" s="22" t="s">
        <v>137</v>
      </c>
      <c r="C160" s="7"/>
      <c r="D160" s="7"/>
      <c r="E160" s="7"/>
      <c r="F160" s="7"/>
      <c r="G160" s="7"/>
      <c r="H160" s="148">
        <v>30000</v>
      </c>
      <c r="I160" s="280">
        <v>6250</v>
      </c>
      <c r="J160" s="226">
        <f t="shared" si="20"/>
        <v>20.833333333333336</v>
      </c>
      <c r="K160" s="391">
        <v>10000</v>
      </c>
      <c r="L160" s="344">
        <f t="shared" si="18"/>
        <v>1327.2280841462605</v>
      </c>
    </row>
    <row r="161" spans="1:12" ht="17" customHeight="1" x14ac:dyDescent="0.3">
      <c r="A161" s="28"/>
      <c r="C161" s="2"/>
      <c r="D161" s="2"/>
      <c r="E161" s="2"/>
      <c r="F161" s="2"/>
      <c r="G161" s="7"/>
      <c r="H161" s="287"/>
      <c r="I161" s="288"/>
      <c r="J161" s="226"/>
      <c r="K161" s="392"/>
      <c r="L161" s="278"/>
    </row>
    <row r="162" spans="1:12" ht="17" customHeight="1" x14ac:dyDescent="0.3">
      <c r="A162" s="6">
        <v>4258</v>
      </c>
      <c r="B162" s="81" t="s">
        <v>92</v>
      </c>
      <c r="C162" s="26"/>
      <c r="D162" s="26"/>
      <c r="E162" s="26"/>
      <c r="F162" s="26"/>
      <c r="G162" s="52"/>
      <c r="H162" s="268">
        <f>SUM(H163:H166)</f>
        <v>240000</v>
      </c>
      <c r="I162" s="231">
        <f>SUM(I163:I166)</f>
        <v>185510.23</v>
      </c>
      <c r="J162" s="231">
        <f t="shared" ref="J162:J166" si="21">I162/H162*100</f>
        <v>77.295929166666667</v>
      </c>
      <c r="K162" s="447">
        <f>SUM(K163:K166)</f>
        <v>335000</v>
      </c>
      <c r="L162" s="370">
        <f t="shared" si="18"/>
        <v>44462.140818899723</v>
      </c>
    </row>
    <row r="163" spans="1:12" ht="17" customHeight="1" x14ac:dyDescent="0.3">
      <c r="A163" s="67">
        <v>425811</v>
      </c>
      <c r="B163" s="22" t="s">
        <v>183</v>
      </c>
      <c r="C163" s="26"/>
      <c r="D163" s="26"/>
      <c r="E163" s="26"/>
      <c r="F163" s="26"/>
      <c r="G163" s="52"/>
      <c r="H163" s="146">
        <v>130000</v>
      </c>
      <c r="I163" s="226">
        <v>94115.57</v>
      </c>
      <c r="J163" s="226">
        <f t="shared" si="21"/>
        <v>72.396592307692316</v>
      </c>
      <c r="K163" s="358">
        <v>180000</v>
      </c>
      <c r="L163" s="345">
        <f t="shared" si="18"/>
        <v>23890.105514632687</v>
      </c>
    </row>
    <row r="164" spans="1:12" ht="17" customHeight="1" x14ac:dyDescent="0.3">
      <c r="A164" s="67">
        <v>425812</v>
      </c>
      <c r="B164" s="22" t="s">
        <v>184</v>
      </c>
      <c r="C164" s="26"/>
      <c r="D164" s="26"/>
      <c r="E164" s="26"/>
      <c r="F164" s="26"/>
      <c r="H164" s="146">
        <v>50000</v>
      </c>
      <c r="I164" s="280">
        <v>43629.82</v>
      </c>
      <c r="J164" s="226">
        <f t="shared" si="21"/>
        <v>87.25963999999999</v>
      </c>
      <c r="K164" s="358">
        <v>60000</v>
      </c>
      <c r="L164" s="345">
        <f t="shared" si="18"/>
        <v>7963.3685048775624</v>
      </c>
    </row>
    <row r="165" spans="1:12" ht="17" customHeight="1" x14ac:dyDescent="0.3">
      <c r="A165" s="25">
        <v>425814</v>
      </c>
      <c r="B165" s="22" t="s">
        <v>167</v>
      </c>
      <c r="C165" s="26"/>
      <c r="D165" s="26"/>
      <c r="E165" s="26"/>
      <c r="F165" s="26"/>
      <c r="G165" s="52"/>
      <c r="H165" s="148">
        <v>35000</v>
      </c>
      <c r="I165" s="230">
        <v>26764.84</v>
      </c>
      <c r="J165" s="226">
        <f t="shared" si="21"/>
        <v>76.470971428571431</v>
      </c>
      <c r="K165" s="358">
        <v>70000</v>
      </c>
      <c r="L165" s="345">
        <f t="shared" si="18"/>
        <v>9290.596589023824</v>
      </c>
    </row>
    <row r="166" spans="1:12" ht="17" customHeight="1" x14ac:dyDescent="0.3">
      <c r="A166" s="182">
        <v>42589</v>
      </c>
      <c r="B166" s="23" t="s">
        <v>93</v>
      </c>
      <c r="C166" s="23"/>
      <c r="D166" s="23"/>
      <c r="E166" s="23"/>
      <c r="F166" s="23"/>
      <c r="G166" s="23"/>
      <c r="H166" s="289">
        <v>25000</v>
      </c>
      <c r="I166" s="246">
        <v>21000</v>
      </c>
      <c r="J166" s="273">
        <f t="shared" si="21"/>
        <v>84</v>
      </c>
      <c r="K166" s="423">
        <v>25000</v>
      </c>
      <c r="L166" s="278">
        <f t="shared" si="18"/>
        <v>3318.0702103656513</v>
      </c>
    </row>
    <row r="167" spans="1:12" ht="17" customHeight="1" x14ac:dyDescent="0.3">
      <c r="A167" s="180"/>
      <c r="B167" s="181"/>
      <c r="C167" s="181"/>
      <c r="D167" s="181"/>
      <c r="E167" s="181"/>
      <c r="F167" s="181"/>
      <c r="G167" s="181"/>
      <c r="H167" s="187"/>
      <c r="I167" s="187"/>
      <c r="J167" s="290"/>
      <c r="K167" s="393"/>
      <c r="L167" s="278"/>
    </row>
    <row r="168" spans="1:12" ht="17" customHeight="1" x14ac:dyDescent="0.3">
      <c r="A168" s="172"/>
      <c r="B168" s="81" t="s">
        <v>94</v>
      </c>
      <c r="C168" s="26"/>
      <c r="D168" s="26"/>
      <c r="E168" s="26"/>
      <c r="F168" s="26"/>
      <c r="G168" s="52"/>
      <c r="H168" s="268">
        <f>SUM(H169:H180)</f>
        <v>725000</v>
      </c>
      <c r="I168" s="231">
        <f>SUM(I169:I180)</f>
        <v>453484.5</v>
      </c>
      <c r="J168" s="268">
        <f t="shared" ref="J168:J179" si="22">I168/H168*100</f>
        <v>62.549586206896556</v>
      </c>
      <c r="K168" s="394">
        <f>SUM(K169:K179)</f>
        <v>680556.25</v>
      </c>
      <c r="L168" s="378">
        <f t="shared" si="18"/>
        <v>90325.336784126353</v>
      </c>
    </row>
    <row r="169" spans="1:12" ht="17" customHeight="1" x14ac:dyDescent="0.3">
      <c r="A169" s="25">
        <v>42591</v>
      </c>
      <c r="B169" s="22" t="s">
        <v>129</v>
      </c>
      <c r="C169" s="26"/>
      <c r="D169" s="26"/>
      <c r="E169" s="26"/>
      <c r="F169" s="26"/>
      <c r="G169" s="26"/>
      <c r="H169" s="148">
        <v>100000</v>
      </c>
      <c r="I169" s="230">
        <v>58126.26</v>
      </c>
      <c r="J169" s="273">
        <f t="shared" si="22"/>
        <v>58.126260000000009</v>
      </c>
      <c r="K169" s="434">
        <v>90000</v>
      </c>
      <c r="L169" s="278">
        <f t="shared" si="18"/>
        <v>11945.052757316344</v>
      </c>
    </row>
    <row r="170" spans="1:12" ht="17" customHeight="1" x14ac:dyDescent="0.3">
      <c r="A170" s="67">
        <v>425911</v>
      </c>
      <c r="B170" s="22" t="s">
        <v>95</v>
      </c>
      <c r="C170" s="26"/>
      <c r="D170" s="26"/>
      <c r="E170" s="26"/>
      <c r="F170" s="26"/>
      <c r="G170" s="26"/>
      <c r="H170" s="148">
        <v>20000</v>
      </c>
      <c r="I170" s="230">
        <v>3618.8</v>
      </c>
      <c r="J170" s="226">
        <f t="shared" si="22"/>
        <v>18.094000000000001</v>
      </c>
      <c r="K170" s="393">
        <v>20000</v>
      </c>
      <c r="L170" s="278">
        <f t="shared" si="18"/>
        <v>2654.4561682925209</v>
      </c>
    </row>
    <row r="171" spans="1:12" ht="17" customHeight="1" x14ac:dyDescent="0.3">
      <c r="A171" s="67">
        <v>425912</v>
      </c>
      <c r="B171" s="22" t="s">
        <v>96</v>
      </c>
      <c r="C171" s="26"/>
      <c r="D171" s="26"/>
      <c r="E171" s="26"/>
      <c r="F171" s="26"/>
      <c r="G171" s="26"/>
      <c r="H171" s="148">
        <v>20000</v>
      </c>
      <c r="I171" s="230">
        <v>0</v>
      </c>
      <c r="J171" s="226">
        <f t="shared" si="22"/>
        <v>0</v>
      </c>
      <c r="K171" s="388">
        <v>20000</v>
      </c>
      <c r="L171" s="278">
        <f t="shared" si="18"/>
        <v>2654.4561682925209</v>
      </c>
    </row>
    <row r="172" spans="1:12" ht="17" customHeight="1" x14ac:dyDescent="0.3">
      <c r="A172" s="67">
        <v>425913</v>
      </c>
      <c r="B172" s="22" t="s">
        <v>143</v>
      </c>
      <c r="C172" s="26"/>
      <c r="D172" s="26"/>
      <c r="E172" s="23"/>
      <c r="F172" s="26"/>
      <c r="G172" s="26"/>
      <c r="H172" s="148">
        <v>30000</v>
      </c>
      <c r="I172" s="230">
        <v>0</v>
      </c>
      <c r="J172" s="226">
        <f t="shared" si="22"/>
        <v>0</v>
      </c>
      <c r="K172" s="425">
        <v>20000</v>
      </c>
      <c r="L172" s="278">
        <f t="shared" si="18"/>
        <v>2654.4561682925209</v>
      </c>
    </row>
    <row r="173" spans="1:12" ht="17" customHeight="1" x14ac:dyDescent="0.3">
      <c r="A173" s="67">
        <v>425914</v>
      </c>
      <c r="B173" s="22" t="s">
        <v>97</v>
      </c>
      <c r="C173" s="26"/>
      <c r="D173" s="26"/>
      <c r="F173" s="26"/>
      <c r="G173" s="26"/>
      <c r="H173" s="148">
        <v>10000</v>
      </c>
      <c r="I173" s="230">
        <v>0</v>
      </c>
      <c r="J173" s="226">
        <f t="shared" si="22"/>
        <v>0</v>
      </c>
      <c r="K173" s="390">
        <v>10000</v>
      </c>
      <c r="L173" s="278">
        <f t="shared" si="18"/>
        <v>1327.2280841462605</v>
      </c>
    </row>
    <row r="174" spans="1:12" ht="17" customHeight="1" x14ac:dyDescent="0.3">
      <c r="A174" s="67">
        <v>425915</v>
      </c>
      <c r="B174" s="22" t="s">
        <v>98</v>
      </c>
      <c r="C174" s="26"/>
      <c r="D174" s="26"/>
      <c r="E174" s="26"/>
      <c r="F174" s="26"/>
      <c r="G174" s="52"/>
      <c r="H174" s="250">
        <v>20000</v>
      </c>
      <c r="I174" s="230">
        <v>0</v>
      </c>
      <c r="J174" s="226">
        <f t="shared" si="22"/>
        <v>0</v>
      </c>
      <c r="K174" s="388">
        <v>20000</v>
      </c>
      <c r="L174" s="278">
        <f t="shared" si="18"/>
        <v>2654.4561682925209</v>
      </c>
    </row>
    <row r="175" spans="1:12" ht="17" customHeight="1" x14ac:dyDescent="0.3">
      <c r="A175" s="25">
        <v>425921</v>
      </c>
      <c r="B175" s="22" t="s">
        <v>138</v>
      </c>
      <c r="C175" s="26"/>
      <c r="D175" s="26"/>
      <c r="E175" s="26"/>
      <c r="F175" s="26"/>
      <c r="G175" s="52"/>
      <c r="H175" s="148">
        <v>230000</v>
      </c>
      <c r="I175" s="254">
        <v>144366.60999999999</v>
      </c>
      <c r="J175" s="226">
        <f t="shared" si="22"/>
        <v>62.76809130434782</v>
      </c>
      <c r="K175" s="388">
        <v>230000</v>
      </c>
      <c r="L175" s="278">
        <f t="shared" si="18"/>
        <v>30526.24593536399</v>
      </c>
    </row>
    <row r="176" spans="1:12" ht="17" customHeight="1" x14ac:dyDescent="0.3">
      <c r="A176" s="25">
        <v>425992</v>
      </c>
      <c r="B176" s="22" t="s">
        <v>139</v>
      </c>
      <c r="C176" s="26"/>
      <c r="D176" s="26"/>
      <c r="E176" s="26"/>
      <c r="F176" s="26"/>
      <c r="G176" s="52"/>
      <c r="H176" s="150">
        <v>80000</v>
      </c>
      <c r="I176" s="230">
        <v>102806.25</v>
      </c>
      <c r="J176" s="226">
        <f t="shared" si="22"/>
        <v>128.5078125</v>
      </c>
      <c r="K176" s="374">
        <v>102806.25</v>
      </c>
      <c r="L176" s="345">
        <f t="shared" si="18"/>
        <v>13644.734222576149</v>
      </c>
    </row>
    <row r="177" spans="1:12" ht="17" customHeight="1" x14ac:dyDescent="0.3">
      <c r="A177" s="25">
        <v>425993</v>
      </c>
      <c r="B177" s="32" t="s">
        <v>131</v>
      </c>
      <c r="C177" s="32"/>
      <c r="D177" s="32"/>
      <c r="E177" s="32"/>
      <c r="F177" s="32"/>
      <c r="G177" s="32"/>
      <c r="H177" s="253">
        <v>20000</v>
      </c>
      <c r="I177" s="254">
        <v>0</v>
      </c>
      <c r="J177" s="226">
        <v>0</v>
      </c>
      <c r="K177" s="393">
        <v>20000</v>
      </c>
      <c r="L177" s="278">
        <f t="shared" si="18"/>
        <v>2654.4561682925209</v>
      </c>
    </row>
    <row r="178" spans="1:12" ht="17" customHeight="1" x14ac:dyDescent="0.3">
      <c r="A178" s="30">
        <v>425994</v>
      </c>
      <c r="B178" s="32" t="s">
        <v>136</v>
      </c>
      <c r="C178" s="32"/>
      <c r="D178" s="32"/>
      <c r="E178" s="32"/>
      <c r="F178" s="32"/>
      <c r="G178" s="32"/>
      <c r="H178" s="253">
        <v>185000</v>
      </c>
      <c r="I178" s="254">
        <v>137750</v>
      </c>
      <c r="J178" s="226">
        <f t="shared" si="22"/>
        <v>74.459459459459467</v>
      </c>
      <c r="K178" s="344">
        <v>137750</v>
      </c>
      <c r="L178" s="344">
        <f t="shared" si="18"/>
        <v>18282.566859114737</v>
      </c>
    </row>
    <row r="179" spans="1:12" ht="17" customHeight="1" x14ac:dyDescent="0.3">
      <c r="A179" s="30">
        <v>425997</v>
      </c>
      <c r="B179" s="32" t="s">
        <v>168</v>
      </c>
      <c r="C179" s="32"/>
      <c r="D179" s="32"/>
      <c r="E179" s="32"/>
      <c r="F179" s="32"/>
      <c r="G179" s="32"/>
      <c r="H179" s="253">
        <v>10000</v>
      </c>
      <c r="I179" s="254">
        <v>6816.58</v>
      </c>
      <c r="J179" s="226">
        <f t="shared" si="22"/>
        <v>68.165800000000004</v>
      </c>
      <c r="K179" s="345">
        <v>10000</v>
      </c>
      <c r="L179" s="278">
        <f t="shared" si="18"/>
        <v>1327.2280841462605</v>
      </c>
    </row>
    <row r="180" spans="1:12" ht="17" customHeight="1" x14ac:dyDescent="0.3">
      <c r="A180" s="30"/>
      <c r="B180" s="32"/>
      <c r="C180" s="32"/>
      <c r="D180" s="32"/>
      <c r="E180" s="32"/>
      <c r="F180" s="32"/>
      <c r="G180" s="32"/>
      <c r="H180" s="253"/>
      <c r="I180" s="254"/>
      <c r="J180" s="226"/>
      <c r="K180" s="134"/>
      <c r="L180" s="278"/>
    </row>
    <row r="181" spans="1:12" ht="17" customHeight="1" thickBot="1" x14ac:dyDescent="0.35">
      <c r="A181" s="400"/>
      <c r="B181" s="85" t="s">
        <v>196</v>
      </c>
      <c r="C181" s="85"/>
      <c r="D181" s="85"/>
      <c r="E181" s="85"/>
      <c r="F181" s="85"/>
      <c r="G181" s="85"/>
      <c r="H181" s="96">
        <f>SUM(H113+H120+H126+H133+H144+H147+H162+H168)</f>
        <v>2431000</v>
      </c>
      <c r="I181" s="274">
        <f>SUM(I113+I120+I126+I133+I144+I147+I162+I168)</f>
        <v>1815050.22</v>
      </c>
      <c r="J181" s="291">
        <f>I181/H181*100</f>
        <v>74.662699300699302</v>
      </c>
      <c r="K181" s="359">
        <f>SUM(K113+K120+K126+K133+K144+K147+K162+K168)</f>
        <v>2735261.25</v>
      </c>
      <c r="L181" s="413">
        <f t="shared" si="18"/>
        <v>363031.55484770058</v>
      </c>
    </row>
    <row r="182" spans="1:12" ht="17" customHeight="1" thickTop="1" thickBot="1" x14ac:dyDescent="0.35">
      <c r="A182" s="361"/>
      <c r="B182" s="362"/>
      <c r="C182" s="171"/>
      <c r="D182" s="171"/>
      <c r="E182" s="171"/>
      <c r="F182" s="171"/>
      <c r="G182" s="171"/>
      <c r="H182" s="171"/>
      <c r="I182" s="292"/>
      <c r="J182" s="293"/>
      <c r="K182" s="217"/>
      <c r="L182" s="217"/>
    </row>
    <row r="183" spans="1:12" ht="17" customHeight="1" thickBot="1" x14ac:dyDescent="0.35">
      <c r="A183" s="360">
        <v>429</v>
      </c>
      <c r="B183" s="27" t="s">
        <v>99</v>
      </c>
      <c r="C183" s="16"/>
      <c r="D183" s="16"/>
      <c r="E183" s="16"/>
      <c r="F183" s="16"/>
      <c r="G183" s="16"/>
      <c r="H183" s="234"/>
      <c r="I183" s="363"/>
      <c r="J183" s="364"/>
      <c r="K183" s="339"/>
      <c r="L183" s="134"/>
    </row>
    <row r="184" spans="1:12" ht="17" customHeight="1" x14ac:dyDescent="0.3">
      <c r="A184" s="177">
        <v>42914</v>
      </c>
      <c r="B184" s="78" t="s">
        <v>172</v>
      </c>
      <c r="C184" s="23"/>
      <c r="D184" s="23"/>
      <c r="E184" s="23"/>
      <c r="F184" s="23"/>
      <c r="G184" s="73"/>
      <c r="H184" s="268">
        <v>1800000</v>
      </c>
      <c r="I184" s="231">
        <v>1507954.87</v>
      </c>
      <c r="J184" s="231">
        <f>I184/H184*100</f>
        <v>83.775270555555565</v>
      </c>
      <c r="K184" s="395">
        <v>1800000</v>
      </c>
      <c r="L184" s="287">
        <f t="shared" si="18"/>
        <v>238901.05514632689</v>
      </c>
    </row>
    <row r="185" spans="1:12" ht="17" customHeight="1" x14ac:dyDescent="0.3">
      <c r="A185" s="77">
        <v>4291</v>
      </c>
      <c r="B185" s="22" t="s">
        <v>132</v>
      </c>
      <c r="C185" s="26"/>
      <c r="D185" s="26"/>
      <c r="E185" s="26"/>
      <c r="F185" s="26"/>
      <c r="G185" s="52"/>
      <c r="H185" s="146">
        <v>1800000</v>
      </c>
      <c r="I185" s="226">
        <v>1507954.87</v>
      </c>
      <c r="J185" s="226">
        <f>I185/H185*100</f>
        <v>83.775270555555565</v>
      </c>
      <c r="K185" s="396">
        <v>1800000</v>
      </c>
      <c r="L185" s="278">
        <f t="shared" si="18"/>
        <v>238901.05514632689</v>
      </c>
    </row>
    <row r="186" spans="1:12" ht="17" customHeight="1" x14ac:dyDescent="0.3">
      <c r="A186" s="25">
        <v>4292</v>
      </c>
      <c r="B186" s="2"/>
      <c r="C186" s="2"/>
      <c r="D186" s="2"/>
      <c r="H186" s="183"/>
      <c r="I186" s="230"/>
      <c r="J186" s="226"/>
      <c r="K186" s="225"/>
      <c r="L186" s="278"/>
    </row>
    <row r="187" spans="1:12" ht="17" customHeight="1" x14ac:dyDescent="0.3">
      <c r="B187" s="81" t="s">
        <v>100</v>
      </c>
      <c r="C187" s="26"/>
      <c r="D187" s="26"/>
      <c r="E187" s="26"/>
      <c r="F187" s="26"/>
      <c r="G187" s="52"/>
      <c r="H187" s="268">
        <f>SUM(H188:H190)</f>
        <v>320000</v>
      </c>
      <c r="I187" s="231">
        <f>SUM(I188:I190)</f>
        <v>198640.59999999998</v>
      </c>
      <c r="J187" s="231">
        <f>I187/H187*100</f>
        <v>62.075187499999998</v>
      </c>
      <c r="K187" s="435">
        <f>SUM(K188:K190)</f>
        <v>300000</v>
      </c>
      <c r="L187" s="369">
        <f>SUM(L188:L190)</f>
        <v>39816.842524387816</v>
      </c>
    </row>
    <row r="188" spans="1:12" ht="17" customHeight="1" x14ac:dyDescent="0.3">
      <c r="A188" s="25">
        <v>429211</v>
      </c>
      <c r="B188" s="22" t="s">
        <v>101</v>
      </c>
      <c r="C188" s="26"/>
      <c r="D188" s="26"/>
      <c r="E188" s="26"/>
      <c r="F188" s="26"/>
      <c r="G188" s="52"/>
      <c r="H188" s="148">
        <v>150000</v>
      </c>
      <c r="I188" s="230">
        <v>112527.81</v>
      </c>
      <c r="J188" s="279">
        <f>I188/H188*100</f>
        <v>75.018540000000002</v>
      </c>
      <c r="K188" s="365">
        <v>150000</v>
      </c>
      <c r="L188" s="278">
        <f t="shared" si="18"/>
        <v>19908.421262193908</v>
      </c>
    </row>
    <row r="189" spans="1:12" ht="17" customHeight="1" x14ac:dyDescent="0.3">
      <c r="A189" s="25">
        <v>429211</v>
      </c>
      <c r="B189" s="22" t="s">
        <v>135</v>
      </c>
      <c r="C189" s="26"/>
      <c r="D189" s="26"/>
      <c r="E189" s="26"/>
      <c r="F189" s="26"/>
      <c r="G189" s="52"/>
      <c r="H189" s="278">
        <v>20000</v>
      </c>
      <c r="I189" s="280">
        <v>0</v>
      </c>
      <c r="J189" s="279">
        <v>0</v>
      </c>
      <c r="K189" s="344">
        <v>0</v>
      </c>
      <c r="L189" s="278">
        <f t="shared" si="18"/>
        <v>0</v>
      </c>
    </row>
    <row r="190" spans="1:12" ht="17" customHeight="1" x14ac:dyDescent="0.3">
      <c r="A190" s="25">
        <v>429213</v>
      </c>
      <c r="B190" s="22" t="s">
        <v>158</v>
      </c>
      <c r="C190" s="26"/>
      <c r="D190" s="26"/>
      <c r="E190" s="26"/>
      <c r="F190" s="26"/>
      <c r="G190" s="52"/>
      <c r="H190" s="134">
        <v>150000</v>
      </c>
      <c r="I190" s="295">
        <v>86112.79</v>
      </c>
      <c r="J190" s="279">
        <f>I190/H190*100</f>
        <v>57.40852666666666</v>
      </c>
      <c r="K190" s="357">
        <v>150000</v>
      </c>
      <c r="L190" s="278">
        <f t="shared" si="18"/>
        <v>19908.421262193908</v>
      </c>
    </row>
    <row r="191" spans="1:12" ht="17" customHeight="1" x14ac:dyDescent="0.3">
      <c r="A191" s="25"/>
      <c r="B191" s="22"/>
      <c r="C191" s="26"/>
      <c r="D191" s="26"/>
      <c r="E191" s="26"/>
      <c r="F191" s="26"/>
      <c r="G191" s="52"/>
      <c r="H191" s="125"/>
      <c r="I191" s="296"/>
      <c r="J191" s="279"/>
      <c r="K191" s="278"/>
      <c r="L191" s="278">
        <f t="shared" si="18"/>
        <v>0</v>
      </c>
    </row>
    <row r="192" spans="1:12" ht="17" customHeight="1" x14ac:dyDescent="0.3">
      <c r="A192" s="25"/>
      <c r="B192" s="81" t="s">
        <v>102</v>
      </c>
      <c r="C192" s="26"/>
      <c r="D192" s="26"/>
      <c r="E192" s="26"/>
      <c r="F192" s="26"/>
      <c r="G192" s="52"/>
      <c r="H192" s="149">
        <f>SUM(H193:H198)</f>
        <v>63000</v>
      </c>
      <c r="I192" s="232">
        <f>SUM(I193:I198)</f>
        <v>58029.770000000004</v>
      </c>
      <c r="J192" s="297">
        <f t="shared" ref="J192:J198" si="23">I192/H192*100</f>
        <v>92.110746031746032</v>
      </c>
      <c r="K192" s="369">
        <f>SUM(K193:K198)</f>
        <v>58029.770000000004</v>
      </c>
      <c r="L192" s="378">
        <f t="shared" si="18"/>
        <v>7701.8740460548142</v>
      </c>
    </row>
    <row r="193" spans="1:12" ht="17" customHeight="1" x14ac:dyDescent="0.3">
      <c r="A193" s="6">
        <v>4293</v>
      </c>
      <c r="B193" s="26" t="s">
        <v>103</v>
      </c>
      <c r="C193" s="26"/>
      <c r="D193" s="26"/>
      <c r="E193" s="26"/>
      <c r="F193" s="26"/>
      <c r="G193" s="26"/>
      <c r="H193" s="148">
        <v>10000</v>
      </c>
      <c r="I193" s="230">
        <v>10000</v>
      </c>
      <c r="J193" s="279">
        <f t="shared" si="23"/>
        <v>100</v>
      </c>
      <c r="K193" s="280">
        <v>10000</v>
      </c>
      <c r="L193" s="278">
        <f t="shared" si="18"/>
        <v>1327.2280841462605</v>
      </c>
    </row>
    <row r="194" spans="1:12" ht="17" customHeight="1" x14ac:dyDescent="0.3">
      <c r="A194" s="25">
        <v>429311</v>
      </c>
      <c r="B194" s="26" t="s">
        <v>104</v>
      </c>
      <c r="C194" s="26"/>
      <c r="D194" s="26"/>
      <c r="E194" s="26"/>
      <c r="F194" s="26"/>
      <c r="G194" s="26"/>
      <c r="H194" s="148">
        <v>1000</v>
      </c>
      <c r="I194" s="230">
        <v>400</v>
      </c>
      <c r="J194" s="226">
        <f t="shared" si="23"/>
        <v>40</v>
      </c>
      <c r="K194" s="440">
        <v>400</v>
      </c>
      <c r="L194" s="344">
        <f t="shared" si="18"/>
        <v>53.089123365850419</v>
      </c>
    </row>
    <row r="195" spans="1:12" ht="17" customHeight="1" x14ac:dyDescent="0.3">
      <c r="A195" s="25">
        <v>429312</v>
      </c>
      <c r="B195" s="23" t="s">
        <v>105</v>
      </c>
      <c r="C195" s="23"/>
      <c r="D195" s="23"/>
      <c r="E195" s="23"/>
      <c r="F195" s="23"/>
      <c r="G195" s="23"/>
      <c r="H195" s="289">
        <v>9000</v>
      </c>
      <c r="I195" s="246">
        <v>6687.41</v>
      </c>
      <c r="J195" s="226">
        <f t="shared" si="23"/>
        <v>74.304555555555552</v>
      </c>
      <c r="K195" s="366">
        <v>6687.41</v>
      </c>
      <c r="L195" s="344">
        <f t="shared" si="18"/>
        <v>887.57183622005437</v>
      </c>
    </row>
    <row r="196" spans="1:12" ht="17" customHeight="1" x14ac:dyDescent="0.3">
      <c r="A196" s="28">
        <v>429321</v>
      </c>
      <c r="B196" s="26" t="s">
        <v>106</v>
      </c>
      <c r="C196" s="26"/>
      <c r="D196" s="26"/>
      <c r="E196" s="26"/>
      <c r="F196" s="26"/>
      <c r="G196" s="26"/>
      <c r="H196" s="148">
        <v>27000</v>
      </c>
      <c r="I196" s="230">
        <v>23384.75</v>
      </c>
      <c r="J196" s="226">
        <f t="shared" si="23"/>
        <v>86.610185185185188</v>
      </c>
      <c r="K196" s="367">
        <v>23384.75</v>
      </c>
      <c r="L196" s="344">
        <f t="shared" si="18"/>
        <v>3103.6896940739266</v>
      </c>
    </row>
    <row r="197" spans="1:12" ht="17" customHeight="1" x14ac:dyDescent="0.3">
      <c r="A197" s="25">
        <v>429322</v>
      </c>
      <c r="B197" s="22" t="s">
        <v>107</v>
      </c>
      <c r="C197" s="32"/>
      <c r="D197" s="32"/>
      <c r="E197" s="32"/>
      <c r="F197" s="32"/>
      <c r="G197" s="32"/>
      <c r="H197" s="150">
        <v>11000</v>
      </c>
      <c r="I197" s="230">
        <v>10233</v>
      </c>
      <c r="J197" s="226">
        <f t="shared" si="23"/>
        <v>93.027272727272731</v>
      </c>
      <c r="K197" s="448">
        <v>10233</v>
      </c>
      <c r="L197" s="344">
        <f t="shared" si="18"/>
        <v>1358.1524985068684</v>
      </c>
    </row>
    <row r="198" spans="1:12" ht="17" customHeight="1" x14ac:dyDescent="0.3">
      <c r="A198" s="25">
        <v>42942</v>
      </c>
      <c r="B198" s="22" t="s">
        <v>108</v>
      </c>
      <c r="C198" s="26"/>
      <c r="D198" s="26"/>
      <c r="E198" s="26"/>
      <c r="F198" s="26"/>
      <c r="G198" s="109"/>
      <c r="H198" s="230">
        <v>5000</v>
      </c>
      <c r="I198" s="254">
        <v>7324.61</v>
      </c>
      <c r="J198" s="226">
        <f t="shared" si="23"/>
        <v>146.4922</v>
      </c>
      <c r="K198" s="345">
        <v>7324.61</v>
      </c>
      <c r="L198" s="345">
        <f t="shared" si="18"/>
        <v>972.14280974185408</v>
      </c>
    </row>
    <row r="199" spans="1:12" ht="17" customHeight="1" x14ac:dyDescent="0.3">
      <c r="A199" s="25"/>
      <c r="B199" s="12"/>
      <c r="C199" s="12"/>
      <c r="D199" s="12"/>
      <c r="E199" s="12"/>
      <c r="F199" s="12"/>
      <c r="G199" s="107"/>
      <c r="H199" s="145"/>
      <c r="I199" s="230"/>
      <c r="J199" s="226"/>
      <c r="K199" s="345"/>
      <c r="L199" s="278"/>
    </row>
    <row r="200" spans="1:12" ht="17" customHeight="1" thickBot="1" x14ac:dyDescent="0.35">
      <c r="A200" s="402"/>
      <c r="B200" s="85" t="s">
        <v>197</v>
      </c>
      <c r="C200" s="85"/>
      <c r="D200" s="85"/>
      <c r="E200" s="85"/>
      <c r="F200" s="85"/>
      <c r="G200" s="85"/>
      <c r="H200" s="96">
        <f>SUM(H187+H192+H184)</f>
        <v>2183000</v>
      </c>
      <c r="I200" s="274">
        <f>SUM(I184+I187+I192)</f>
        <v>1764625.2400000002</v>
      </c>
      <c r="J200" s="298">
        <f>I200/H200*100</f>
        <v>80.834871278057733</v>
      </c>
      <c r="K200" s="368">
        <f>SUM(K184+K187+K192)</f>
        <v>2158029.77</v>
      </c>
      <c r="L200" s="412">
        <f t="shared" si="18"/>
        <v>286419.77171676949</v>
      </c>
    </row>
    <row r="201" spans="1:12" ht="17" customHeight="1" thickTop="1" thickBot="1" x14ac:dyDescent="0.35">
      <c r="A201" s="401">
        <v>42</v>
      </c>
      <c r="B201" s="97" t="s">
        <v>198</v>
      </c>
      <c r="C201" s="85"/>
      <c r="D201" s="85"/>
      <c r="E201" s="85"/>
      <c r="F201" s="85"/>
      <c r="G201" s="98"/>
      <c r="H201" s="96">
        <f>SUM(H65+H95+H110+H181+H200)</f>
        <v>6276000</v>
      </c>
      <c r="I201" s="274">
        <f>SUM(I65+I95+I110+I181+I200)</f>
        <v>4800517.6000000006</v>
      </c>
      <c r="J201" s="323">
        <f>I201/H201*100</f>
        <v>76.490082855321873</v>
      </c>
      <c r="K201" s="324">
        <f>SUM(K65+K95+K110+K181+K200)</f>
        <v>6780030.3699999992</v>
      </c>
      <c r="L201" s="411">
        <f t="shared" si="18"/>
        <v>899864.67184285598</v>
      </c>
    </row>
    <row r="202" spans="1:12" ht="17" customHeight="1" thickTop="1" thickBot="1" x14ac:dyDescent="0.35">
      <c r="A202" s="169"/>
      <c r="B202" s="99"/>
      <c r="C202" s="8"/>
      <c r="D202" s="8"/>
      <c r="E202" s="8"/>
      <c r="F202" s="8"/>
      <c r="G202" s="2"/>
      <c r="I202" s="225"/>
      <c r="J202" s="299"/>
      <c r="K202" s="212"/>
      <c r="L202" s="371"/>
    </row>
    <row r="203" spans="1:12" ht="17" customHeight="1" thickTop="1" x14ac:dyDescent="0.3">
      <c r="A203" s="399">
        <v>43</v>
      </c>
      <c r="B203" s="69" t="s">
        <v>145</v>
      </c>
      <c r="C203" s="70"/>
      <c r="D203" s="70"/>
      <c r="E203" s="70"/>
      <c r="F203" s="70"/>
      <c r="G203" s="71"/>
      <c r="H203" s="185">
        <v>450000</v>
      </c>
      <c r="I203" s="185">
        <v>0</v>
      </c>
      <c r="J203" s="291">
        <f>I203/H203*100</f>
        <v>0</v>
      </c>
      <c r="K203" s="185">
        <v>450000</v>
      </c>
      <c r="L203" s="372">
        <f t="shared" si="18"/>
        <v>59725.263786581723</v>
      </c>
    </row>
    <row r="204" spans="1:12" ht="17" customHeight="1" x14ac:dyDescent="0.3">
      <c r="A204" s="173"/>
      <c r="B204" s="12"/>
      <c r="C204" s="12"/>
      <c r="D204" s="12"/>
      <c r="E204" s="12"/>
      <c r="F204" s="12"/>
      <c r="G204" s="12"/>
      <c r="H204" s="140"/>
      <c r="I204" s="287"/>
      <c r="J204" s="226"/>
      <c r="K204" s="308"/>
      <c r="L204" s="280"/>
    </row>
    <row r="205" spans="1:12" ht="17" customHeight="1" x14ac:dyDescent="0.3">
      <c r="A205" s="77"/>
      <c r="B205" s="16" t="s">
        <v>109</v>
      </c>
      <c r="C205" s="16"/>
      <c r="D205" s="16"/>
      <c r="E205" s="16"/>
      <c r="F205" s="16"/>
      <c r="G205" s="16"/>
      <c r="H205" s="268">
        <f>SUM(H206:H210)</f>
        <v>50000</v>
      </c>
      <c r="I205" s="268">
        <f>SUM(I206:I210)</f>
        <v>46687.26</v>
      </c>
      <c r="J205" s="231">
        <f>I205/H205*100</f>
        <v>93.374520000000004</v>
      </c>
      <c r="K205" s="342">
        <f>SUM(K206:K210)</f>
        <v>65000</v>
      </c>
      <c r="L205" s="410">
        <f t="shared" ref="L205:L245" si="24">(K205/7.5345)</f>
        <v>8626.9825469506923</v>
      </c>
    </row>
    <row r="206" spans="1:12" ht="17" customHeight="1" x14ac:dyDescent="0.3">
      <c r="A206" s="20">
        <v>44</v>
      </c>
      <c r="B206" s="19" t="s">
        <v>110</v>
      </c>
      <c r="C206" s="19"/>
      <c r="D206" s="19"/>
      <c r="E206" s="19"/>
      <c r="F206" s="19"/>
      <c r="G206" s="19"/>
      <c r="H206" s="146">
        <v>0</v>
      </c>
      <c r="I206" s="167">
        <v>0</v>
      </c>
      <c r="J206" s="226">
        <v>0</v>
      </c>
      <c r="K206" s="146">
        <v>0</v>
      </c>
      <c r="L206" s="280"/>
    </row>
    <row r="207" spans="1:12" ht="17" customHeight="1" x14ac:dyDescent="0.3">
      <c r="A207" s="17">
        <v>443</v>
      </c>
      <c r="B207" s="78" t="s">
        <v>111</v>
      </c>
      <c r="C207" s="23"/>
      <c r="D207" s="23"/>
      <c r="E207" s="23"/>
      <c r="F207" s="23"/>
      <c r="G207" s="73"/>
      <c r="H207" s="148">
        <v>0</v>
      </c>
      <c r="I207" s="254">
        <v>0</v>
      </c>
      <c r="J207" s="226">
        <v>0</v>
      </c>
      <c r="K207" s="148">
        <v>0</v>
      </c>
      <c r="L207" s="280"/>
    </row>
    <row r="208" spans="1:12" ht="17" customHeight="1" x14ac:dyDescent="0.3">
      <c r="A208" s="77">
        <v>4431</v>
      </c>
      <c r="B208" s="22"/>
      <c r="C208" s="26"/>
      <c r="E208" s="26"/>
      <c r="F208" s="26"/>
      <c r="G208" s="26"/>
      <c r="H208" s="41"/>
      <c r="I208" s="300"/>
      <c r="J208" s="226"/>
      <c r="K208" s="133"/>
      <c r="L208" s="280"/>
    </row>
    <row r="209" spans="1:12" ht="17" customHeight="1" x14ac:dyDescent="0.3">
      <c r="A209" s="67">
        <v>44311</v>
      </c>
      <c r="B209" s="22" t="s">
        <v>112</v>
      </c>
      <c r="C209" s="26"/>
      <c r="D209" s="26"/>
      <c r="E209" s="26"/>
      <c r="F209" s="26"/>
      <c r="G209" s="26"/>
      <c r="H209" s="146">
        <v>50000</v>
      </c>
      <c r="I209" s="254">
        <v>46687.26</v>
      </c>
      <c r="J209" s="226">
        <f>I209/H209*100</f>
        <v>93.374520000000004</v>
      </c>
      <c r="K209" s="436">
        <v>65000</v>
      </c>
      <c r="L209" s="280">
        <f t="shared" si="24"/>
        <v>8626.9825469506923</v>
      </c>
    </row>
    <row r="210" spans="1:12" ht="17" customHeight="1" thickBot="1" x14ac:dyDescent="0.35">
      <c r="A210" s="95">
        <v>443121</v>
      </c>
      <c r="B210" s="94" t="s">
        <v>113</v>
      </c>
      <c r="C210" s="31"/>
      <c r="D210" s="94"/>
      <c r="E210" s="32"/>
      <c r="F210" s="72"/>
      <c r="G210" s="72"/>
      <c r="H210" s="452">
        <v>0</v>
      </c>
      <c r="I210" s="452">
        <v>0</v>
      </c>
      <c r="J210" s="301">
        <v>0</v>
      </c>
      <c r="K210" s="452">
        <v>0</v>
      </c>
      <c r="L210" s="294">
        <v>0</v>
      </c>
    </row>
    <row r="211" spans="1:12" ht="17" customHeight="1" thickBot="1" x14ac:dyDescent="0.35">
      <c r="A211" s="74">
        <v>44</v>
      </c>
      <c r="B211" s="403" t="s">
        <v>199</v>
      </c>
      <c r="C211" s="404"/>
      <c r="D211" s="405"/>
      <c r="E211" s="404"/>
      <c r="F211" s="85"/>
      <c r="G211" s="98"/>
      <c r="H211" s="104">
        <f>SUM(H207:H210)</f>
        <v>50000</v>
      </c>
      <c r="I211" s="96">
        <f>SUM(I207:I210)</f>
        <v>46687.26</v>
      </c>
      <c r="J211" s="274">
        <f>I211/H211*100</f>
        <v>93.374520000000004</v>
      </c>
      <c r="K211" s="437">
        <f>SUM(K207:K210)</f>
        <v>65000</v>
      </c>
      <c r="L211" s="373">
        <f t="shared" si="24"/>
        <v>8626.9825469506923</v>
      </c>
    </row>
    <row r="212" spans="1:12" ht="17" customHeight="1" thickTop="1" x14ac:dyDescent="0.3">
      <c r="A212" s="35"/>
      <c r="B212" s="120"/>
      <c r="C212" s="120"/>
      <c r="D212" s="120"/>
      <c r="E212" s="120"/>
      <c r="F212" s="120"/>
      <c r="G212" s="120"/>
      <c r="H212" s="106"/>
      <c r="I212" s="106"/>
      <c r="J212" s="106"/>
      <c r="K212" s="221"/>
      <c r="L212" s="221"/>
    </row>
    <row r="213" spans="1:12" ht="17" customHeight="1" x14ac:dyDescent="0.3">
      <c r="A213" s="449">
        <v>45</v>
      </c>
      <c r="B213" s="174" t="s">
        <v>114</v>
      </c>
      <c r="C213" s="174"/>
      <c r="D213" s="174"/>
      <c r="E213" s="174"/>
      <c r="F213" s="174"/>
      <c r="G213" s="174"/>
      <c r="H213" s="175"/>
      <c r="I213" s="302"/>
      <c r="J213" s="303"/>
      <c r="K213" s="210"/>
      <c r="L213" s="219"/>
    </row>
    <row r="214" spans="1:12" ht="17" customHeight="1" x14ac:dyDescent="0.3">
      <c r="A214" s="181"/>
      <c r="B214" s="19" t="s">
        <v>115</v>
      </c>
      <c r="C214" s="19"/>
      <c r="D214" s="19"/>
      <c r="E214" s="19"/>
      <c r="F214" s="19"/>
      <c r="G214" s="19"/>
      <c r="H214" s="138"/>
      <c r="I214" s="138"/>
      <c r="J214" s="226"/>
      <c r="K214" s="374"/>
      <c r="L214" s="280"/>
    </row>
    <row r="215" spans="1:12" ht="17" customHeight="1" x14ac:dyDescent="0.3">
      <c r="A215" s="222">
        <v>45115</v>
      </c>
      <c r="B215" s="168" t="s">
        <v>116</v>
      </c>
      <c r="C215" s="16"/>
      <c r="D215" s="16"/>
      <c r="E215" s="16"/>
      <c r="F215" s="16"/>
      <c r="G215" s="16"/>
      <c r="H215" s="167">
        <v>200000</v>
      </c>
      <c r="I215" s="167">
        <v>200000</v>
      </c>
      <c r="J215" s="226">
        <f t="shared" ref="J215:J222" si="25">I215/H215*100</f>
        <v>100</v>
      </c>
      <c r="K215" s="167">
        <v>200000</v>
      </c>
      <c r="L215" s="280">
        <f t="shared" si="24"/>
        <v>26544.56168292521</v>
      </c>
    </row>
    <row r="216" spans="1:12" ht="17" customHeight="1" x14ac:dyDescent="0.3">
      <c r="A216" s="223">
        <v>451116</v>
      </c>
      <c r="B216" s="168" t="s">
        <v>117</v>
      </c>
      <c r="C216" s="168"/>
      <c r="D216" s="168"/>
      <c r="E216" s="168"/>
      <c r="F216" s="168"/>
      <c r="G216" s="168"/>
      <c r="H216" s="167">
        <v>100000</v>
      </c>
      <c r="I216" s="167">
        <v>30000</v>
      </c>
      <c r="J216" s="226">
        <f t="shared" si="25"/>
        <v>30</v>
      </c>
      <c r="K216" s="167">
        <v>100000</v>
      </c>
      <c r="L216" s="280">
        <f t="shared" si="24"/>
        <v>13272.280841462605</v>
      </c>
    </row>
    <row r="217" spans="1:12" ht="17" customHeight="1" x14ac:dyDescent="0.3">
      <c r="A217" s="223">
        <v>451117</v>
      </c>
      <c r="B217" s="23" t="s">
        <v>163</v>
      </c>
      <c r="C217" s="23"/>
      <c r="D217" s="23"/>
      <c r="E217" s="23"/>
      <c r="F217" s="23"/>
      <c r="G217" s="23"/>
      <c r="H217" s="146">
        <v>25000</v>
      </c>
      <c r="I217" s="146">
        <v>15000</v>
      </c>
      <c r="J217" s="226">
        <f t="shared" si="25"/>
        <v>60</v>
      </c>
      <c r="K217" s="146">
        <v>25000</v>
      </c>
      <c r="L217" s="280">
        <f t="shared" si="24"/>
        <v>3318.0702103656513</v>
      </c>
    </row>
    <row r="218" spans="1:12" ht="17" customHeight="1" x14ac:dyDescent="0.3">
      <c r="A218" s="223">
        <v>451118</v>
      </c>
      <c r="B218" s="26" t="s">
        <v>171</v>
      </c>
      <c r="C218" s="26"/>
      <c r="D218" s="26"/>
      <c r="E218" s="26"/>
      <c r="F218" s="26"/>
      <c r="G218" s="26"/>
      <c r="H218" s="147">
        <v>80000</v>
      </c>
      <c r="I218" s="147"/>
      <c r="J218" s="226">
        <f t="shared" si="25"/>
        <v>0</v>
      </c>
      <c r="K218" s="438">
        <v>40000</v>
      </c>
      <c r="L218" s="440">
        <f t="shared" si="24"/>
        <v>5308.9123365850419</v>
      </c>
    </row>
    <row r="219" spans="1:12" ht="17" customHeight="1" x14ac:dyDescent="0.3">
      <c r="A219" s="180">
        <v>451119</v>
      </c>
      <c r="B219" s="26" t="s">
        <v>154</v>
      </c>
      <c r="C219" s="26"/>
      <c r="D219" s="26"/>
      <c r="E219" s="26"/>
      <c r="F219" s="26"/>
      <c r="G219" s="26"/>
      <c r="H219" s="147">
        <v>200000</v>
      </c>
      <c r="I219" s="147">
        <v>144000</v>
      </c>
      <c r="J219" s="226">
        <f t="shared" si="25"/>
        <v>72</v>
      </c>
      <c r="K219" s="147">
        <v>200000</v>
      </c>
      <c r="L219" s="280">
        <f t="shared" si="24"/>
        <v>26544.56168292521</v>
      </c>
    </row>
    <row r="220" spans="1:12" ht="17" customHeight="1" x14ac:dyDescent="0.3">
      <c r="A220" s="180">
        <v>451120</v>
      </c>
      <c r="B220" s="3" t="s">
        <v>164</v>
      </c>
      <c r="C220" s="26"/>
      <c r="D220" s="26"/>
      <c r="E220" s="22"/>
      <c r="F220" s="26"/>
      <c r="G220" s="26"/>
      <c r="H220" s="147">
        <v>0</v>
      </c>
      <c r="I220" s="147">
        <v>0</v>
      </c>
      <c r="J220" s="226">
        <v>0</v>
      </c>
      <c r="K220" s="147">
        <v>0</v>
      </c>
      <c r="L220" s="280">
        <f t="shared" si="24"/>
        <v>0</v>
      </c>
    </row>
    <row r="221" spans="1:12" ht="17" customHeight="1" x14ac:dyDescent="0.3">
      <c r="A221" s="21"/>
      <c r="B221" s="22"/>
      <c r="C221" s="26"/>
      <c r="D221" s="26"/>
      <c r="E221" s="26"/>
      <c r="F221" s="26"/>
      <c r="G221" s="26"/>
      <c r="H221" s="148"/>
      <c r="I221" s="148"/>
      <c r="J221" s="279"/>
      <c r="K221" s="148"/>
      <c r="L221" s="280"/>
    </row>
    <row r="222" spans="1:12" ht="17" customHeight="1" thickBot="1" x14ac:dyDescent="0.35">
      <c r="A222" s="398">
        <v>45</v>
      </c>
      <c r="B222" s="97" t="s">
        <v>200</v>
      </c>
      <c r="C222" s="85"/>
      <c r="D222" s="85"/>
      <c r="E222" s="85"/>
      <c r="F222" s="85"/>
      <c r="G222" s="98"/>
      <c r="H222" s="96">
        <f>SUM(H215:H221)</f>
        <v>605000</v>
      </c>
      <c r="I222" s="96">
        <f>SUM(I215:I221)</f>
        <v>389000</v>
      </c>
      <c r="J222" s="291">
        <f t="shared" si="25"/>
        <v>64.297520661157023</v>
      </c>
      <c r="K222" s="450">
        <f>SUM(K215:K221)</f>
        <v>565000</v>
      </c>
      <c r="L222" s="375">
        <f t="shared" si="24"/>
        <v>74988.386754263716</v>
      </c>
    </row>
    <row r="223" spans="1:12" ht="17" customHeight="1" thickTop="1" thickBot="1" x14ac:dyDescent="0.35">
      <c r="A223" s="406"/>
      <c r="B223" s="2"/>
      <c r="C223" s="2"/>
      <c r="D223" s="2"/>
      <c r="E223" s="2"/>
      <c r="F223" s="2"/>
      <c r="G223" s="2"/>
      <c r="H223" s="33"/>
      <c r="I223" s="304"/>
      <c r="J223" s="376"/>
      <c r="K223" s="292"/>
      <c r="L223" s="292"/>
    </row>
    <row r="224" spans="1:12" ht="17" customHeight="1" thickBot="1" x14ac:dyDescent="0.35">
      <c r="A224" s="179"/>
      <c r="B224" s="124" t="s">
        <v>118</v>
      </c>
      <c r="C224" s="124"/>
      <c r="D224" s="124"/>
      <c r="E224" s="124"/>
      <c r="F224" s="124"/>
      <c r="G224" s="124"/>
      <c r="H224" s="126"/>
      <c r="I224" s="305"/>
      <c r="J224" s="306"/>
      <c r="K224" s="189"/>
      <c r="L224" s="377"/>
    </row>
    <row r="225" spans="1:12" ht="17" customHeight="1" x14ac:dyDescent="0.3">
      <c r="A225" s="407">
        <v>46</v>
      </c>
      <c r="B225" s="16" t="s">
        <v>119</v>
      </c>
      <c r="C225" s="16"/>
      <c r="D225" s="16"/>
      <c r="E225" s="16"/>
      <c r="F225" s="16"/>
      <c r="G225" s="127"/>
      <c r="H225" s="140">
        <f>SUM(H226:H229)</f>
        <v>2000</v>
      </c>
      <c r="I225" s="140">
        <f>SUM(I226:I229)</f>
        <v>150</v>
      </c>
      <c r="J225" s="273">
        <f>I225/H225*100</f>
        <v>7.5</v>
      </c>
      <c r="K225" s="140">
        <f>SUM(K226:K229)</f>
        <v>2000</v>
      </c>
      <c r="L225" s="282">
        <f t="shared" si="24"/>
        <v>265.44561682925212</v>
      </c>
    </row>
    <row r="226" spans="1:12" ht="17" customHeight="1" x14ac:dyDescent="0.3">
      <c r="A226" s="408"/>
      <c r="B226" s="24" t="s">
        <v>120</v>
      </c>
      <c r="C226" s="23"/>
      <c r="D226" s="23"/>
      <c r="E226" s="23"/>
      <c r="F226" s="23"/>
      <c r="G226" s="110"/>
      <c r="H226" s="149"/>
      <c r="I226" s="149"/>
      <c r="J226" s="226"/>
      <c r="K226" s="149"/>
      <c r="L226" s="280"/>
    </row>
    <row r="227" spans="1:12" ht="17" customHeight="1" x14ac:dyDescent="0.3">
      <c r="A227" s="409">
        <v>46111</v>
      </c>
      <c r="B227" s="22" t="s">
        <v>121</v>
      </c>
      <c r="C227" s="26"/>
      <c r="D227" s="26"/>
      <c r="E227" s="26"/>
      <c r="F227" s="26"/>
      <c r="G227" s="109"/>
      <c r="H227" s="148"/>
      <c r="I227" s="278"/>
      <c r="J227" s="226"/>
      <c r="K227" s="148"/>
      <c r="L227" s="280"/>
    </row>
    <row r="228" spans="1:12" ht="17" customHeight="1" x14ac:dyDescent="0.3">
      <c r="A228" s="176">
        <v>46141</v>
      </c>
      <c r="B228" s="22" t="s">
        <v>122</v>
      </c>
      <c r="C228" s="26"/>
      <c r="D228" s="26"/>
      <c r="E228" s="26"/>
      <c r="F228" s="26"/>
      <c r="G228" s="109"/>
      <c r="H228" s="148">
        <v>2000</v>
      </c>
      <c r="I228" s="148">
        <v>150</v>
      </c>
      <c r="J228" s="226">
        <f>I228/H228*100</f>
        <v>7.5</v>
      </c>
      <c r="K228" s="148">
        <v>2000</v>
      </c>
      <c r="L228" s="280">
        <f t="shared" si="24"/>
        <v>265.44561682925212</v>
      </c>
    </row>
    <row r="229" spans="1:12" ht="17" customHeight="1" x14ac:dyDescent="0.3">
      <c r="A229" s="28"/>
      <c r="B229" s="2"/>
      <c r="C229" s="2"/>
      <c r="D229" s="2"/>
      <c r="E229" s="2"/>
      <c r="F229" s="2"/>
      <c r="G229" s="123"/>
      <c r="H229" s="149"/>
      <c r="I229" s="307"/>
      <c r="J229" s="226"/>
      <c r="K229" s="149"/>
      <c r="L229" s="280">
        <f t="shared" si="24"/>
        <v>0</v>
      </c>
    </row>
    <row r="230" spans="1:12" ht="17" customHeight="1" x14ac:dyDescent="0.3">
      <c r="A230" s="6">
        <v>462</v>
      </c>
      <c r="B230" s="18" t="s">
        <v>123</v>
      </c>
      <c r="C230" s="19"/>
      <c r="D230" s="19"/>
      <c r="E230" s="19"/>
      <c r="F230" s="19"/>
      <c r="G230" s="128"/>
      <c r="H230" s="138">
        <f>SUM(H231:H239)</f>
        <v>775000</v>
      </c>
      <c r="I230" s="138">
        <f>SUM(I231:I238)</f>
        <v>613380.25</v>
      </c>
      <c r="J230" s="231">
        <f>I230/H230*100</f>
        <v>79.14583870967742</v>
      </c>
      <c r="K230" s="138">
        <f>SUM(K231:K239)</f>
        <v>1025000</v>
      </c>
      <c r="L230" s="287">
        <f t="shared" si="24"/>
        <v>136040.87862499169</v>
      </c>
    </row>
    <row r="231" spans="1:12" ht="17" customHeight="1" x14ac:dyDescent="0.3">
      <c r="A231" s="25"/>
      <c r="C231" s="24"/>
      <c r="D231" s="23"/>
      <c r="E231" s="23"/>
      <c r="F231" s="23"/>
      <c r="G231" s="110"/>
      <c r="H231" s="148"/>
      <c r="I231" s="134"/>
      <c r="J231" s="226"/>
      <c r="K231" s="148"/>
      <c r="L231" s="278"/>
    </row>
    <row r="232" spans="1:12" ht="17" customHeight="1" x14ac:dyDescent="0.3">
      <c r="A232" s="178">
        <v>46231</v>
      </c>
      <c r="B232" s="22" t="s">
        <v>123</v>
      </c>
      <c r="C232" s="26"/>
      <c r="D232" s="26"/>
      <c r="E232" s="26"/>
      <c r="F232" s="26"/>
      <c r="G232" s="109"/>
      <c r="H232" s="148">
        <v>45000</v>
      </c>
      <c r="I232" s="278">
        <v>38168.699999999997</v>
      </c>
      <c r="J232" s="226">
        <f t="shared" ref="J232:J240" si="26">I232/H232*100</f>
        <v>84.819333333333319</v>
      </c>
      <c r="K232" s="148">
        <v>45000</v>
      </c>
      <c r="L232" s="278">
        <f t="shared" si="24"/>
        <v>5972.5263786581718</v>
      </c>
    </row>
    <row r="233" spans="1:12" ht="17" customHeight="1" x14ac:dyDescent="0.3">
      <c r="A233" s="176">
        <v>462314</v>
      </c>
      <c r="B233" s="22" t="s">
        <v>187</v>
      </c>
      <c r="C233" s="26"/>
      <c r="D233" s="26"/>
      <c r="E233" s="26"/>
      <c r="F233" s="26"/>
      <c r="G233" s="109"/>
      <c r="H233" s="148">
        <v>300000</v>
      </c>
      <c r="I233" s="308">
        <v>98000</v>
      </c>
      <c r="J233" s="279">
        <f t="shared" si="26"/>
        <v>32.666666666666664</v>
      </c>
      <c r="K233" s="148">
        <v>300000</v>
      </c>
      <c r="L233" s="278">
        <f t="shared" si="24"/>
        <v>39816.842524387816</v>
      </c>
    </row>
    <row r="234" spans="1:12" ht="17" customHeight="1" x14ac:dyDescent="0.3">
      <c r="A234" s="28">
        <v>462311</v>
      </c>
      <c r="B234" s="31" t="s">
        <v>165</v>
      </c>
      <c r="C234" s="32"/>
      <c r="D234" s="32"/>
      <c r="E234" s="32"/>
      <c r="F234" s="32"/>
      <c r="G234" s="109"/>
      <c r="H234" s="148">
        <v>90000</v>
      </c>
      <c r="I234" s="278">
        <v>56250</v>
      </c>
      <c r="J234" s="226">
        <f t="shared" si="26"/>
        <v>62.5</v>
      </c>
      <c r="K234" s="148">
        <v>90000</v>
      </c>
      <c r="L234" s="278">
        <f t="shared" si="24"/>
        <v>11945.052757316344</v>
      </c>
    </row>
    <row r="235" spans="1:12" ht="17" customHeight="1" x14ac:dyDescent="0.3">
      <c r="A235" s="25">
        <v>46241</v>
      </c>
      <c r="B235" s="31" t="s">
        <v>166</v>
      </c>
      <c r="C235" s="32"/>
      <c r="D235" s="32"/>
      <c r="E235" s="32"/>
      <c r="F235" s="32"/>
      <c r="G235" s="129"/>
      <c r="H235" s="150">
        <v>60000</v>
      </c>
      <c r="I235" s="278">
        <v>304410.5</v>
      </c>
      <c r="J235" s="226">
        <f t="shared" si="26"/>
        <v>507.35083333333336</v>
      </c>
      <c r="K235" s="195">
        <v>350000</v>
      </c>
      <c r="L235" s="345">
        <f t="shared" si="24"/>
        <v>46452.982945119118</v>
      </c>
    </row>
    <row r="236" spans="1:12" ht="17" customHeight="1" x14ac:dyDescent="0.3">
      <c r="A236" s="25">
        <v>46243</v>
      </c>
      <c r="B236" s="32" t="s">
        <v>173</v>
      </c>
      <c r="C236" s="100"/>
      <c r="D236" s="32"/>
      <c r="E236" s="32"/>
      <c r="F236" s="32"/>
      <c r="G236" s="129"/>
      <c r="H236" s="148">
        <v>50000</v>
      </c>
      <c r="I236" s="308">
        <v>44551.05</v>
      </c>
      <c r="J236" s="226">
        <f t="shared" si="26"/>
        <v>89.102100000000007</v>
      </c>
      <c r="K236" s="148">
        <v>50000</v>
      </c>
      <c r="L236" s="278">
        <f t="shared" si="24"/>
        <v>6636.1404207313026</v>
      </c>
    </row>
    <row r="237" spans="1:12" ht="17" customHeight="1" x14ac:dyDescent="0.3">
      <c r="A237" s="30">
        <v>46245</v>
      </c>
      <c r="B237" s="32" t="s">
        <v>179</v>
      </c>
      <c r="C237" s="100"/>
      <c r="D237" s="32"/>
      <c r="E237" s="32"/>
      <c r="F237" s="32"/>
      <c r="G237" s="129"/>
      <c r="H237" s="148">
        <v>150000</v>
      </c>
      <c r="I237" s="309">
        <v>72000</v>
      </c>
      <c r="J237" s="226">
        <f t="shared" si="26"/>
        <v>48</v>
      </c>
      <c r="K237" s="148">
        <v>150000</v>
      </c>
      <c r="L237" s="278">
        <f t="shared" si="24"/>
        <v>19908.421262193908</v>
      </c>
    </row>
    <row r="238" spans="1:12" ht="17" customHeight="1" x14ac:dyDescent="0.3">
      <c r="A238" s="30">
        <v>46246</v>
      </c>
      <c r="B238" s="32" t="s">
        <v>180</v>
      </c>
      <c r="C238" s="32"/>
      <c r="D238" s="32"/>
      <c r="E238" s="32"/>
      <c r="F238" s="32"/>
      <c r="G238" s="129"/>
      <c r="H238" s="148">
        <v>80000</v>
      </c>
      <c r="I238" s="148">
        <v>0</v>
      </c>
      <c r="J238" s="226">
        <f t="shared" si="26"/>
        <v>0</v>
      </c>
      <c r="K238" s="391">
        <v>40000</v>
      </c>
      <c r="L238" s="344">
        <f t="shared" si="24"/>
        <v>5308.9123365850419</v>
      </c>
    </row>
    <row r="239" spans="1:12" ht="17" customHeight="1" x14ac:dyDescent="0.3">
      <c r="A239" s="30"/>
      <c r="B239" s="26"/>
      <c r="C239" s="26"/>
      <c r="D239" s="26"/>
      <c r="E239" s="26"/>
      <c r="F239" s="26"/>
      <c r="G239" s="129"/>
      <c r="H239" s="148"/>
      <c r="I239" s="148"/>
      <c r="J239" s="226"/>
      <c r="K239" s="148"/>
      <c r="L239" s="278"/>
    </row>
    <row r="240" spans="1:12" ht="17" customHeight="1" x14ac:dyDescent="0.3">
      <c r="A240" s="9">
        <v>463</v>
      </c>
      <c r="B240" s="12" t="s">
        <v>130</v>
      </c>
      <c r="C240" s="12"/>
      <c r="D240" s="12"/>
      <c r="E240" s="23"/>
      <c r="F240" s="23"/>
      <c r="G240" s="109"/>
      <c r="H240" s="184">
        <v>250000</v>
      </c>
      <c r="I240" s="287">
        <v>220969.63</v>
      </c>
      <c r="J240" s="231">
        <f t="shared" si="26"/>
        <v>88.387851999999995</v>
      </c>
      <c r="K240" s="378">
        <v>220969.63</v>
      </c>
      <c r="L240" s="378">
        <f t="shared" si="24"/>
        <v>29327.709867940805</v>
      </c>
    </row>
    <row r="241" spans="1:12" ht="17" customHeight="1" thickBot="1" x14ac:dyDescent="0.35">
      <c r="A241" s="397"/>
      <c r="B241" s="97" t="s">
        <v>118</v>
      </c>
      <c r="C241" s="85"/>
      <c r="D241" s="85"/>
      <c r="E241" s="85"/>
      <c r="F241" s="85"/>
      <c r="G241" s="130"/>
      <c r="H241" s="118">
        <f>SUM(H228+H230+H240)</f>
        <v>1027000</v>
      </c>
      <c r="I241" s="118">
        <f>SUM(I228+I230+I240+I239)</f>
        <v>834499.88</v>
      </c>
      <c r="J241" s="96">
        <f>I241/H241*100</f>
        <v>81.256074001947425</v>
      </c>
      <c r="K241" s="196">
        <f>SUM(K228+K230+K240)</f>
        <v>1247969.6299999999</v>
      </c>
      <c r="L241" s="439">
        <f t="shared" si="24"/>
        <v>165634.03410976173</v>
      </c>
    </row>
    <row r="242" spans="1:12" ht="17" customHeight="1" thickTop="1" thickBot="1" x14ac:dyDescent="0.35">
      <c r="A242" s="119"/>
      <c r="B242" s="78"/>
      <c r="C242" s="2"/>
      <c r="D242" s="2"/>
      <c r="E242" s="2"/>
      <c r="F242" s="2"/>
      <c r="G242" s="123"/>
      <c r="H242" s="149"/>
      <c r="I242" s="149"/>
      <c r="J242" s="229"/>
      <c r="K242" s="149"/>
      <c r="L242" s="278"/>
    </row>
    <row r="243" spans="1:12" ht="17" customHeight="1" thickBot="1" x14ac:dyDescent="0.35">
      <c r="A243" s="328"/>
      <c r="B243" s="114" t="s">
        <v>124</v>
      </c>
      <c r="C243" s="114"/>
      <c r="D243" s="115"/>
      <c r="E243" s="75"/>
      <c r="F243" s="75"/>
      <c r="G243" s="131"/>
      <c r="H243" s="116">
        <f>SUM(H51+H201+H203+H211+H222+H241+H242)</f>
        <v>10423000</v>
      </c>
      <c r="I243" s="116">
        <f>SUM(I51+I201+I203+I211+I222+I241+I242)</f>
        <v>7449090.6200000001</v>
      </c>
      <c r="J243" s="310">
        <f>I243/H243*100</f>
        <v>71.467817518948479</v>
      </c>
      <c r="K243" s="441">
        <f>SUM(K51+K201+K203+K211+K222+K241)</f>
        <v>11123000</v>
      </c>
      <c r="L243" s="442">
        <f t="shared" si="24"/>
        <v>1476275.7979958856</v>
      </c>
    </row>
    <row r="244" spans="1:12" ht="17" customHeight="1" thickBot="1" x14ac:dyDescent="0.35">
      <c r="A244" s="170"/>
      <c r="B244" s="453"/>
      <c r="C244" s="454"/>
      <c r="D244" s="454"/>
      <c r="E244" s="454"/>
      <c r="F244" s="454"/>
      <c r="G244" s="455"/>
      <c r="H244" s="151"/>
      <c r="I244" s="197"/>
      <c r="J244" s="311"/>
      <c r="K244" s="197"/>
      <c r="L244" s="133"/>
    </row>
    <row r="245" spans="1:12" ht="17" customHeight="1" thickBot="1" x14ac:dyDescent="0.35">
      <c r="A245" s="329"/>
      <c r="B245" s="456" t="s">
        <v>169</v>
      </c>
      <c r="C245" s="457"/>
      <c r="D245" s="457"/>
      <c r="E245" s="457"/>
      <c r="F245" s="457"/>
      <c r="G245" s="458"/>
      <c r="H245" s="116"/>
      <c r="I245" s="312">
        <f>SUM(I33-I243)</f>
        <v>2746992.9000000013</v>
      </c>
      <c r="J245" s="313"/>
      <c r="K245" s="312">
        <f>SUM(K33-K243)</f>
        <v>0</v>
      </c>
      <c r="L245" s="314">
        <f t="shared" si="24"/>
        <v>0</v>
      </c>
    </row>
    <row r="246" spans="1:12" ht="17" customHeight="1" x14ac:dyDescent="0.3">
      <c r="A246" s="117"/>
      <c r="B246" s="105"/>
      <c r="C246" s="105"/>
      <c r="D246" s="105"/>
      <c r="E246" s="105"/>
      <c r="F246" s="105"/>
      <c r="G246" s="105"/>
      <c r="H246" s="106"/>
      <c r="I246" s="315"/>
      <c r="J246" s="316"/>
      <c r="K246" s="387"/>
      <c r="L246" s="263"/>
    </row>
    <row r="247" spans="1:12" ht="17" customHeight="1" x14ac:dyDescent="0.3">
      <c r="A247" s="326"/>
      <c r="B247" s="105"/>
      <c r="C247" s="105"/>
      <c r="D247" s="105"/>
      <c r="E247" s="105"/>
      <c r="F247" s="105"/>
      <c r="G247" s="105"/>
      <c r="H247" s="106"/>
      <c r="I247" s="315"/>
      <c r="J247" s="317"/>
      <c r="K247" s="219"/>
    </row>
    <row r="248" spans="1:12" ht="17" customHeight="1" x14ac:dyDescent="0.3">
      <c r="A248" s="327"/>
      <c r="B248" s="2" t="s">
        <v>125</v>
      </c>
      <c r="C248" s="2"/>
      <c r="D248" s="2"/>
      <c r="H248" s="41"/>
      <c r="I248" s="41"/>
      <c r="J248" s="41"/>
      <c r="K248" s="219"/>
    </row>
    <row r="249" spans="1:12" ht="17" customHeight="1" x14ac:dyDescent="0.3">
      <c r="A249" s="325"/>
      <c r="B249" s="2"/>
      <c r="C249" s="2"/>
      <c r="D249" s="2"/>
      <c r="H249" s="41"/>
      <c r="J249" s="41"/>
      <c r="K249" s="219"/>
    </row>
    <row r="250" spans="1:12" ht="17" customHeight="1" x14ac:dyDescent="0.3">
      <c r="A250" s="325"/>
      <c r="B250" s="1" t="s">
        <v>146</v>
      </c>
      <c r="C250" s="1"/>
      <c r="D250" s="1"/>
      <c r="E250" s="1"/>
      <c r="F250" s="1"/>
      <c r="G250" s="36"/>
      <c r="H250" s="103"/>
      <c r="I250" s="101"/>
      <c r="J250" s="318"/>
      <c r="K250" s="210"/>
    </row>
    <row r="251" spans="1:12" ht="17" customHeight="1" x14ac:dyDescent="0.3">
      <c r="A251" s="325"/>
      <c r="B251" s="1"/>
      <c r="C251" s="1"/>
      <c r="D251" s="1"/>
      <c r="E251" s="1"/>
      <c r="F251" s="1"/>
      <c r="G251" s="101"/>
      <c r="H251" s="41"/>
      <c r="I251" s="101"/>
      <c r="J251" s="318"/>
      <c r="K251" s="210"/>
    </row>
    <row r="252" spans="1:12" ht="17" customHeight="1" x14ac:dyDescent="0.3">
      <c r="A252" s="105"/>
      <c r="B252" s="1" t="s">
        <v>160</v>
      </c>
      <c r="C252" s="1"/>
      <c r="D252" s="1"/>
      <c r="E252" s="1"/>
      <c r="F252" s="1"/>
      <c r="G252" s="36"/>
      <c r="H252" s="103"/>
      <c r="I252" s="101"/>
      <c r="J252" s="319"/>
      <c r="K252" s="210"/>
    </row>
    <row r="253" spans="1:12" ht="17" customHeight="1" x14ac:dyDescent="0.3">
      <c r="A253" s="40"/>
      <c r="B253" s="1"/>
      <c r="C253" s="1"/>
      <c r="D253" s="1"/>
      <c r="E253" s="1"/>
      <c r="F253" s="1"/>
      <c r="G253" s="101"/>
      <c r="H253" s="41"/>
      <c r="I253" s="101"/>
      <c r="J253" s="319"/>
      <c r="K253" s="210"/>
    </row>
    <row r="254" spans="1:12" ht="17" customHeight="1" x14ac:dyDescent="0.3">
      <c r="A254" s="40"/>
      <c r="B254" s="1" t="s">
        <v>159</v>
      </c>
      <c r="C254" s="1"/>
      <c r="D254" s="1"/>
      <c r="E254" s="1"/>
      <c r="F254" s="1"/>
      <c r="G254" s="36"/>
      <c r="H254" s="103"/>
      <c r="I254" s="101"/>
      <c r="J254" s="41"/>
      <c r="K254" s="210"/>
    </row>
    <row r="255" spans="1:12" ht="17" customHeight="1" x14ac:dyDescent="0.3">
      <c r="A255" s="102"/>
      <c r="B255" s="1"/>
      <c r="C255" s="1"/>
      <c r="D255" s="1"/>
      <c r="E255" s="1"/>
      <c r="F255" s="1"/>
      <c r="G255" s="101"/>
      <c r="H255" s="41"/>
      <c r="I255" s="101"/>
      <c r="J255" s="41"/>
      <c r="K255" s="387"/>
    </row>
    <row r="256" spans="1:12" ht="17" customHeight="1" x14ac:dyDescent="0.3">
      <c r="A256" s="102"/>
      <c r="B256" s="1" t="s">
        <v>147</v>
      </c>
      <c r="C256" s="1"/>
      <c r="D256" s="1"/>
      <c r="E256" s="1"/>
      <c r="F256" s="1"/>
      <c r="G256" s="36"/>
      <c r="H256" s="103"/>
      <c r="I256" s="101"/>
      <c r="J256" s="41"/>
      <c r="K256" s="387"/>
    </row>
    <row r="257" spans="1:12" ht="17" customHeight="1" x14ac:dyDescent="0.3">
      <c r="A257" s="102"/>
      <c r="B257" s="1"/>
      <c r="C257" s="1"/>
      <c r="D257" s="1"/>
      <c r="E257" s="1"/>
      <c r="F257" s="1"/>
      <c r="G257" s="101"/>
      <c r="H257" s="41"/>
      <c r="I257" s="101"/>
      <c r="J257" s="41"/>
      <c r="K257" s="219"/>
    </row>
    <row r="258" spans="1:12" ht="17" customHeight="1" x14ac:dyDescent="0.3">
      <c r="A258" s="102"/>
      <c r="B258" s="102" t="s">
        <v>148</v>
      </c>
      <c r="C258" s="1"/>
      <c r="D258" s="1"/>
      <c r="E258" s="1"/>
      <c r="F258" s="1"/>
      <c r="G258" s="16"/>
      <c r="H258" s="103"/>
      <c r="I258" s="320"/>
      <c r="J258" s="41"/>
      <c r="K258" s="41"/>
    </row>
    <row r="259" spans="1:12" ht="17" customHeight="1" x14ac:dyDescent="0.3">
      <c r="A259" s="102"/>
      <c r="B259" s="102"/>
      <c r="C259" s="1"/>
      <c r="D259" s="1"/>
      <c r="E259" s="1"/>
      <c r="F259" s="1"/>
      <c r="G259" s="1"/>
      <c r="H259" s="41"/>
      <c r="I259" s="320"/>
      <c r="J259" s="41"/>
      <c r="K259" s="41"/>
    </row>
    <row r="260" spans="1:12" ht="17" customHeight="1" x14ac:dyDescent="0.3">
      <c r="A260" s="102"/>
      <c r="B260" s="102" t="s">
        <v>157</v>
      </c>
      <c r="C260" s="1"/>
      <c r="D260" s="1"/>
      <c r="E260" s="1"/>
      <c r="F260" s="1"/>
      <c r="G260" s="16"/>
      <c r="H260" s="103"/>
      <c r="I260" s="320"/>
      <c r="J260" s="41"/>
      <c r="K260" s="41"/>
    </row>
    <row r="261" spans="1:12" ht="17" customHeight="1" x14ac:dyDescent="0.3">
      <c r="A261" s="102"/>
      <c r="B261" s="102"/>
      <c r="C261" s="1"/>
      <c r="D261" s="1"/>
      <c r="E261" s="1"/>
      <c r="F261" s="1"/>
      <c r="G261" s="1"/>
      <c r="H261" s="41"/>
      <c r="I261" s="320"/>
      <c r="J261" s="41"/>
      <c r="K261" s="192"/>
    </row>
    <row r="262" spans="1:12" ht="17" customHeight="1" x14ac:dyDescent="0.3">
      <c r="A262" s="102"/>
      <c r="B262" s="102"/>
      <c r="C262" s="1"/>
      <c r="D262" s="1"/>
      <c r="E262" s="1"/>
      <c r="F262" s="1"/>
      <c r="G262" s="1"/>
      <c r="H262" s="41"/>
      <c r="I262" s="320"/>
      <c r="J262" s="41"/>
      <c r="K262" s="192"/>
    </row>
    <row r="263" spans="1:12" ht="17" customHeight="1" x14ac:dyDescent="0.3">
      <c r="A263" s="102"/>
      <c r="B263" s="2"/>
      <c r="C263" s="2"/>
      <c r="D263" s="2"/>
      <c r="E263" s="2"/>
      <c r="F263" s="2"/>
      <c r="G263" s="34"/>
      <c r="H263" s="41"/>
      <c r="I263" s="34"/>
      <c r="J263" s="41"/>
      <c r="K263" s="191"/>
    </row>
    <row r="264" spans="1:12" ht="17" customHeight="1" x14ac:dyDescent="0.3">
      <c r="A264" s="102"/>
      <c r="H264" s="41"/>
      <c r="I264" s="41"/>
      <c r="J264" s="41"/>
      <c r="K264" s="191"/>
    </row>
    <row r="265" spans="1:12" ht="17" customHeight="1" x14ac:dyDescent="0.3">
      <c r="A265" s="102"/>
      <c r="H265" s="41"/>
      <c r="I265" s="41"/>
      <c r="J265" s="41"/>
      <c r="K265" s="41"/>
    </row>
    <row r="266" spans="1:12" ht="17" customHeight="1" x14ac:dyDescent="0.3">
      <c r="A266" s="102"/>
      <c r="H266" s="41"/>
      <c r="I266" s="41"/>
      <c r="J266" s="41"/>
      <c r="K266" s="424"/>
      <c r="L266" s="219"/>
    </row>
    <row r="267" spans="1:12" ht="17" customHeight="1" x14ac:dyDescent="0.3">
      <c r="A267" s="102"/>
      <c r="H267" s="41"/>
      <c r="I267" s="41"/>
      <c r="J267" s="41"/>
      <c r="K267" s="193"/>
    </row>
    <row r="268" spans="1:12" ht="17" customHeight="1" x14ac:dyDescent="0.3">
      <c r="A268" s="35"/>
      <c r="H268" s="41"/>
      <c r="I268" s="41"/>
      <c r="J268" s="41"/>
      <c r="K268" s="193"/>
    </row>
    <row r="269" spans="1:12" ht="17" customHeight="1" x14ac:dyDescent="0.3">
      <c r="H269" s="41"/>
      <c r="I269" s="41"/>
      <c r="J269" s="41"/>
      <c r="K269" s="194"/>
    </row>
  </sheetData>
  <mergeCells count="5">
    <mergeCell ref="B244:G244"/>
    <mergeCell ref="B245:G245"/>
    <mergeCell ref="A2:L2"/>
    <mergeCell ref="A4:L4"/>
    <mergeCell ref="A5:L5"/>
  </mergeCells>
  <phoneticPr fontId="3" type="noConversion"/>
  <pageMargins left="0.75" right="0.75" top="1" bottom="1" header="0.5" footer="0.5"/>
  <pageSetup paperSize="9" scale="52" orientation="portrait" r:id="rId1"/>
  <headerFooter alignWithMargins="0"/>
  <rowBreaks count="3" manualBreakCount="3">
    <brk id="65" max="16383" man="1"/>
    <brk id="141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vlasta</cp:lastModifiedBy>
  <cp:lastPrinted>2022-10-13T11:19:21Z</cp:lastPrinted>
  <dcterms:created xsi:type="dcterms:W3CDTF">2011-11-24T13:30:45Z</dcterms:created>
  <dcterms:modified xsi:type="dcterms:W3CDTF">2022-11-16T13:12:46Z</dcterms:modified>
</cp:coreProperties>
</file>