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a\Documents\GRADEVINARI_SKUPŠTINE_2018_2022\2_REDOVITA_ZAGREB\"/>
    </mc:Choice>
  </mc:AlternateContent>
  <xr:revisionPtr revIDLastSave="0" documentId="13_ncr:1_{E0E79562-CD29-4FF4-BB8F-9A49B7BA19B2}" xr6:coauthVersionLast="40" xr6:coauthVersionMax="40" xr10:uidLastSave="{00000000-0000-0000-0000-000000000000}"/>
  <bookViews>
    <workbookView xWindow="0" yWindow="0" windowWidth="19200" windowHeight="8110" xr2:uid="{00000000-000D-0000-FFFF-FFFF00000000}"/>
  </bookViews>
  <sheets>
    <sheet name="PROSIRENI PLAN 2019." sheetId="1" r:id="rId1"/>
    <sheet name="SKRACENI PLAN 2019." sheetId="2" state="hidden" r:id="rId2"/>
    <sheet name="Sheet3" sheetId="3" r:id="rId3"/>
  </sheets>
  <definedNames>
    <definedName name="_xlnm.Print_Area" localSheetId="0">'PROSIRENI PLAN 2019.'!$A$1:$L$282</definedName>
    <definedName name="_xlnm.Print_Area" localSheetId="1">'SKRACENI PLAN 2019.'!$A$1:$S$119</definedName>
  </definedNames>
  <calcPr calcId="181029"/>
</workbook>
</file>

<file path=xl/calcChain.xml><?xml version="1.0" encoding="utf-8"?>
<calcChain xmlns="http://schemas.openxmlformats.org/spreadsheetml/2006/main">
  <c r="L72" i="1" l="1"/>
  <c r="L237" i="1" l="1"/>
  <c r="N13" i="1" l="1"/>
  <c r="S82" i="2"/>
  <c r="S76" i="2"/>
  <c r="S77" i="2" s="1"/>
  <c r="S65" i="2"/>
  <c r="L131" i="1"/>
  <c r="S51" i="2" s="1"/>
  <c r="L101" i="1"/>
  <c r="S23" i="2"/>
  <c r="S22" i="2"/>
  <c r="S18" i="2"/>
  <c r="S19" i="2" s="1"/>
  <c r="S13" i="2"/>
  <c r="S12" i="2"/>
  <c r="L259" i="1"/>
  <c r="S90" i="2" s="1"/>
  <c r="S85" i="2"/>
  <c r="L245" i="1"/>
  <c r="L210" i="1"/>
  <c r="L228" i="1" s="1"/>
  <c r="L195" i="1"/>
  <c r="S61" i="2" s="1"/>
  <c r="L190" i="1"/>
  <c r="S60" i="2" s="1"/>
  <c r="L186" i="1"/>
  <c r="S59" i="2" s="1"/>
  <c r="L172" i="1"/>
  <c r="S56" i="2" s="1"/>
  <c r="L167" i="1"/>
  <c r="S55" i="2" s="1"/>
  <c r="L153" i="1"/>
  <c r="S54" i="2" s="1"/>
  <c r="L150" i="1"/>
  <c r="S53" i="2" s="1"/>
  <c r="J150" i="1"/>
  <c r="L141" i="1"/>
  <c r="S52" i="2" s="1"/>
  <c r="L125" i="1"/>
  <c r="S50" i="2" s="1"/>
  <c r="L118" i="1"/>
  <c r="L108" i="1"/>
  <c r="L94" i="1"/>
  <c r="S42" i="2" l="1"/>
  <c r="L98" i="1"/>
  <c r="S49" i="2"/>
  <c r="S48" i="2" s="1"/>
  <c r="L183" i="1"/>
  <c r="L203" i="1"/>
  <c r="S81" i="2"/>
  <c r="S88" i="2" s="1"/>
  <c r="L257" i="1"/>
  <c r="S45" i="2"/>
  <c r="L114" i="1"/>
  <c r="S68" i="2"/>
  <c r="S69" i="2" s="1"/>
  <c r="S25" i="2"/>
  <c r="S46" i="2"/>
  <c r="S44" i="2" s="1"/>
  <c r="S15" i="2"/>
  <c r="S58" i="2"/>
  <c r="L68" i="1"/>
  <c r="L50" i="1"/>
  <c r="S34" i="2" s="1"/>
  <c r="L45" i="1"/>
  <c r="S33" i="2" s="1"/>
  <c r="L41" i="1"/>
  <c r="L36" i="1"/>
  <c r="L21" i="1"/>
  <c r="L15" i="1"/>
  <c r="L37" i="1" l="1"/>
  <c r="S32" i="2"/>
  <c r="S35" i="2" s="1"/>
  <c r="L54" i="1"/>
  <c r="S38" i="2"/>
  <c r="L204" i="1"/>
  <c r="S27" i="2"/>
  <c r="S41" i="2"/>
  <c r="S40" i="2" s="1"/>
  <c r="N14" i="1"/>
  <c r="L262" i="1" l="1"/>
  <c r="L264" i="1" s="1"/>
  <c r="S63" i="2"/>
  <c r="S92" i="2" s="1"/>
  <c r="S94" i="2" s="1"/>
  <c r="R82" i="2" l="1"/>
  <c r="Q82" i="2"/>
  <c r="R59" i="2" l="1"/>
  <c r="Q65" i="2"/>
  <c r="K259" i="1" l="1"/>
  <c r="K167" i="1" l="1"/>
  <c r="K50" i="1"/>
  <c r="K245" i="1" l="1"/>
  <c r="K257" i="1" s="1"/>
  <c r="K237" i="1"/>
  <c r="R76" i="2" s="1"/>
  <c r="R77" i="2" s="1"/>
  <c r="K210" i="1"/>
  <c r="J210" i="1"/>
  <c r="K195" i="1"/>
  <c r="K190" i="1"/>
  <c r="K186" i="1"/>
  <c r="J186" i="1"/>
  <c r="Q59" i="2" s="1"/>
  <c r="K172" i="1"/>
  <c r="K153" i="1"/>
  <c r="K150" i="1"/>
  <c r="K141" i="1"/>
  <c r="K131" i="1"/>
  <c r="K125" i="1"/>
  <c r="K118" i="1"/>
  <c r="K108" i="1"/>
  <c r="K101" i="1"/>
  <c r="K94" i="1"/>
  <c r="K72" i="1"/>
  <c r="K68" i="1"/>
  <c r="K45" i="1"/>
  <c r="K41" i="1"/>
  <c r="K36" i="1"/>
  <c r="K21" i="1"/>
  <c r="K15" i="1"/>
  <c r="K98" i="1" l="1"/>
  <c r="K54" i="1"/>
  <c r="K37" i="1"/>
  <c r="K203" i="1"/>
  <c r="K114" i="1"/>
  <c r="K183" i="1"/>
  <c r="J172" i="1"/>
  <c r="J195" i="1"/>
  <c r="J190" i="1"/>
  <c r="J167" i="1"/>
  <c r="J153" i="1"/>
  <c r="J141" i="1"/>
  <c r="J131" i="1"/>
  <c r="J125" i="1"/>
  <c r="J118" i="1"/>
  <c r="J108" i="1"/>
  <c r="J101" i="1"/>
  <c r="J50" i="1"/>
  <c r="J45" i="1"/>
  <c r="J41" i="1"/>
  <c r="J15" i="1"/>
  <c r="J21" i="1"/>
  <c r="J36" i="1"/>
  <c r="J68" i="1"/>
  <c r="J72" i="1"/>
  <c r="J94" i="1"/>
  <c r="J237" i="1"/>
  <c r="J245" i="1"/>
  <c r="J203" i="1" l="1"/>
  <c r="J257" i="1"/>
  <c r="Q81" i="2"/>
  <c r="J54" i="1"/>
  <c r="J114" i="1"/>
  <c r="K204" i="1"/>
  <c r="J98" i="1"/>
  <c r="J37" i="1"/>
  <c r="K262" i="1" l="1"/>
  <c r="K264" i="1" s="1"/>
  <c r="H15" i="1" l="1"/>
  <c r="H21" i="1"/>
  <c r="H36" i="1"/>
  <c r="H41" i="1"/>
  <c r="H45" i="1"/>
  <c r="H50" i="1"/>
  <c r="H68" i="1"/>
  <c r="H72" i="1"/>
  <c r="H94" i="1"/>
  <c r="H101" i="1"/>
  <c r="H108" i="1"/>
  <c r="H118" i="1"/>
  <c r="H125" i="1"/>
  <c r="H141" i="1"/>
  <c r="H150" i="1"/>
  <c r="H153" i="1"/>
  <c r="H167" i="1"/>
  <c r="H172" i="1"/>
  <c r="H187" i="1"/>
  <c r="H190" i="1"/>
  <c r="H195" i="1"/>
  <c r="H228" i="1"/>
  <c r="H237" i="1"/>
  <c r="H245" i="1"/>
  <c r="H253" i="1"/>
  <c r="H54" i="1" l="1"/>
  <c r="H98" i="1"/>
  <c r="H257" i="1"/>
  <c r="H114" i="1"/>
  <c r="H203" i="1"/>
  <c r="H183" i="1"/>
  <c r="H37" i="1"/>
  <c r="R90" i="2"/>
  <c r="R86" i="2"/>
  <c r="R85" i="2"/>
  <c r="R80" i="2"/>
  <c r="R68" i="2"/>
  <c r="R69" i="2" s="1"/>
  <c r="R65" i="2"/>
  <c r="R24" i="2"/>
  <c r="T24" i="2" s="1"/>
  <c r="R23" i="2"/>
  <c r="R22" i="2"/>
  <c r="R18" i="2"/>
  <c r="R19" i="2" s="1"/>
  <c r="R13" i="2"/>
  <c r="R12" i="2"/>
  <c r="H204" i="1" l="1"/>
  <c r="H262" i="1" s="1"/>
  <c r="H263" i="1" s="1"/>
  <c r="R25" i="2"/>
  <c r="R15" i="2"/>
  <c r="R81" i="2" l="1"/>
  <c r="T81" i="2" s="1"/>
  <c r="R61" i="2"/>
  <c r="R60" i="2"/>
  <c r="R55" i="2"/>
  <c r="R54" i="2"/>
  <c r="R50" i="2"/>
  <c r="R42" i="2"/>
  <c r="R41" i="2"/>
  <c r="R38" i="2"/>
  <c r="R34" i="2"/>
  <c r="R32" i="2"/>
  <c r="R33" i="2" l="1"/>
  <c r="R52" i="2"/>
  <c r="R45" i="2"/>
  <c r="R49" i="2"/>
  <c r="R27" i="2"/>
  <c r="R46" i="2"/>
  <c r="R53" i="2"/>
  <c r="R40" i="2"/>
  <c r="R88" i="2"/>
  <c r="R44" i="2" l="1"/>
  <c r="R35" i="2"/>
  <c r="R58" i="2"/>
  <c r="P90" i="2"/>
  <c r="P87" i="2"/>
  <c r="P82" i="2"/>
  <c r="P80" i="2"/>
  <c r="P65" i="2" l="1"/>
  <c r="P41" i="2"/>
  <c r="P86" i="2" l="1"/>
  <c r="P85" i="2"/>
  <c r="P23" i="2" l="1"/>
  <c r="P22" i="2"/>
  <c r="P19" i="2"/>
  <c r="P51" i="2"/>
  <c r="P13" i="2"/>
  <c r="P12" i="2"/>
  <c r="P25" i="2" l="1"/>
  <c r="P81" i="2"/>
  <c r="P61" i="2"/>
  <c r="P60" i="2"/>
  <c r="P59" i="2"/>
  <c r="P56" i="2"/>
  <c r="P55" i="2"/>
  <c r="P54" i="2"/>
  <c r="P53" i="2"/>
  <c r="P52" i="2"/>
  <c r="P50" i="2"/>
  <c r="P49" i="2"/>
  <c r="P46" i="2"/>
  <c r="P45" i="2"/>
  <c r="P38" i="2"/>
  <c r="P34" i="2"/>
  <c r="P33" i="2"/>
  <c r="P32" i="2"/>
  <c r="P18" i="2"/>
  <c r="P15" i="2"/>
  <c r="P68" i="2" l="1"/>
  <c r="P69" i="2"/>
  <c r="P40" i="2"/>
  <c r="P42" i="2"/>
  <c r="P44" i="2"/>
  <c r="P88" i="2"/>
  <c r="P35" i="2"/>
  <c r="P77" i="2"/>
  <c r="P76" i="2"/>
  <c r="P27" i="2"/>
  <c r="I253" i="1"/>
  <c r="I245" i="1"/>
  <c r="I237" i="1"/>
  <c r="I228" i="1"/>
  <c r="I195" i="1"/>
  <c r="I190" i="1"/>
  <c r="I187" i="1"/>
  <c r="I172" i="1"/>
  <c r="I167" i="1"/>
  <c r="I153" i="1"/>
  <c r="I150" i="1"/>
  <c r="I141" i="1"/>
  <c r="I125" i="1"/>
  <c r="I118" i="1"/>
  <c r="I108" i="1"/>
  <c r="I101" i="1"/>
  <c r="I94" i="1"/>
  <c r="I72" i="1"/>
  <c r="I68" i="1"/>
  <c r="I98" i="1" l="1"/>
  <c r="I114" i="1"/>
  <c r="I183" i="1"/>
  <c r="P48" i="2"/>
  <c r="I203" i="1"/>
  <c r="P58" i="2" s="1"/>
  <c r="I257" i="1"/>
  <c r="P92" i="2" l="1"/>
  <c r="P63" i="2"/>
  <c r="I204" i="1"/>
  <c r="Q90" i="2"/>
  <c r="T90" i="2" s="1"/>
  <c r="Q85" i="2"/>
  <c r="Q86" i="2"/>
  <c r="T82" i="2"/>
  <c r="Q80" i="2"/>
  <c r="T65" i="2"/>
  <c r="Q51" i="2"/>
  <c r="T51" i="2" s="1"/>
  <c r="T23" i="2"/>
  <c r="Q22" i="2"/>
  <c r="T22" i="2" s="1"/>
  <c r="Q18" i="2"/>
  <c r="T18" i="2" s="1"/>
  <c r="Q13" i="2"/>
  <c r="T13" i="2" s="1"/>
  <c r="Q12" i="2"/>
  <c r="T12" i="2" s="1"/>
  <c r="Q25" i="2" l="1"/>
  <c r="T25" i="2" s="1"/>
  <c r="I50" i="1"/>
  <c r="I45" i="1"/>
  <c r="I41" i="1"/>
  <c r="I36" i="1"/>
  <c r="I21" i="1"/>
  <c r="I15" i="1"/>
  <c r="I54" i="1" l="1"/>
  <c r="I37" i="1"/>
  <c r="I262" i="1" l="1"/>
  <c r="Q42" i="2" l="1"/>
  <c r="T42" i="2" s="1"/>
  <c r="Q88" i="2"/>
  <c r="T88" i="2" s="1"/>
  <c r="Q19" i="2"/>
  <c r="T19" i="2" s="1"/>
  <c r="Q15" i="2"/>
  <c r="T15" i="2" s="1"/>
  <c r="Q32" i="2" l="1"/>
  <c r="T32" i="2" s="1"/>
  <c r="Q34" i="2"/>
  <c r="T34" i="2" s="1"/>
  <c r="Q41" i="2"/>
  <c r="T41" i="2" s="1"/>
  <c r="Q45" i="2"/>
  <c r="T45" i="2" s="1"/>
  <c r="Q49" i="2"/>
  <c r="T49" i="2" s="1"/>
  <c r="Q52" i="2"/>
  <c r="T52" i="2" s="1"/>
  <c r="Q54" i="2"/>
  <c r="T54" i="2" s="1"/>
  <c r="Q56" i="2"/>
  <c r="T60" i="2"/>
  <c r="Q68" i="2"/>
  <c r="Q33" i="2"/>
  <c r="T33" i="2" s="1"/>
  <c r="Q38" i="2"/>
  <c r="T38" i="2" s="1"/>
  <c r="Q46" i="2"/>
  <c r="T46" i="2" s="1"/>
  <c r="Q50" i="2"/>
  <c r="T50" i="2" s="1"/>
  <c r="Q55" i="2"/>
  <c r="T55" i="2" s="1"/>
  <c r="T61" i="2"/>
  <c r="Q76" i="2"/>
  <c r="Q44" i="2" l="1"/>
  <c r="T44" i="2" s="1"/>
  <c r="Q40" i="2"/>
  <c r="T40" i="2" s="1"/>
  <c r="Q27" i="2"/>
  <c r="T27" i="2" s="1"/>
  <c r="Q77" i="2"/>
  <c r="T77" i="2" s="1"/>
  <c r="T76" i="2"/>
  <c r="T59" i="2"/>
  <c r="Q58" i="2"/>
  <c r="T58" i="2" s="1"/>
  <c r="T68" i="2"/>
  <c r="Q69" i="2"/>
  <c r="T69" i="2" s="1"/>
  <c r="Q35" i="2"/>
  <c r="T35" i="2" s="1"/>
  <c r="R56" i="2" l="1"/>
  <c r="T56" i="2" s="1"/>
  <c r="R48" i="2" l="1"/>
  <c r="R63" i="2"/>
  <c r="R92" i="2" l="1"/>
  <c r="Q53" i="2"/>
  <c r="T53" i="2" s="1"/>
  <c r="J183" i="1"/>
  <c r="J204" i="1" s="1"/>
  <c r="J262" i="1" s="1"/>
  <c r="Q92" i="2" l="1"/>
  <c r="T92" i="2" s="1"/>
  <c r="J264" i="1"/>
  <c r="Q48" i="2"/>
  <c r="Q63" i="2" l="1"/>
  <c r="T63" i="2" s="1"/>
  <c r="T48" i="2"/>
</calcChain>
</file>

<file path=xl/sharedStrings.xml><?xml version="1.0" encoding="utf-8"?>
<sst xmlns="http://schemas.openxmlformats.org/spreadsheetml/2006/main" count="319" uniqueCount="237">
  <si>
    <t>Konto</t>
  </si>
  <si>
    <t>Opis</t>
  </si>
  <si>
    <t>P R I H O D I</t>
  </si>
  <si>
    <t>PRIHODI OD ČLANARINA I UPISNINA</t>
  </si>
  <si>
    <t>Prihodi od članarina i članskih doprinosa</t>
  </si>
  <si>
    <t>Prihodi od upisnina</t>
  </si>
  <si>
    <t>UKUPNO PRIHODI OD ČLANARINA I UPISNINA</t>
  </si>
  <si>
    <t>PRIHODI OD IMOVINE</t>
  </si>
  <si>
    <t>Prihodi od financijske imovine</t>
  </si>
  <si>
    <t>KTA račun - REDOVNI</t>
  </si>
  <si>
    <t>Prihodi od zateznih kamata</t>
  </si>
  <si>
    <t>UKUPNO PRIHODI OD IMOVINE</t>
  </si>
  <si>
    <t>OSTALI PRIHODI</t>
  </si>
  <si>
    <t>PRIHODI OD IZDAVANJA JAVNIH ISPRAVA</t>
  </si>
  <si>
    <t>Prihodi od izdavanja javnih isprava</t>
  </si>
  <si>
    <t>Ostali nespomenuti prihodi</t>
  </si>
  <si>
    <t>Otpis obveza</t>
  </si>
  <si>
    <t>Naplaćena otpisana potraživanja</t>
  </si>
  <si>
    <t>P R I H O D I   U K U P N O</t>
  </si>
  <si>
    <t>R A S H O D I</t>
  </si>
  <si>
    <t>RASHODI ZA ZAPOSLENE</t>
  </si>
  <si>
    <t>Plaće</t>
  </si>
  <si>
    <t>Plaće za zaposlene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</si>
  <si>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</si>
  <si>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</si>
  <si>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</si>
  <si>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</si>
  <si>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</si>
  <si>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</si>
  <si>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>Doprinos za ozljede na radu</t>
  </si>
  <si>
    <t>Doprinosi za zapošljavanje</t>
  </si>
  <si>
    <t>UKUPNO RASHODI ZA ZAPOSLENE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</si>
  <si>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</si>
  <si>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</si>
  <si>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</si>
  <si>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</si>
  <si>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</si>
  <si>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</si>
  <si>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</si>
  <si>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</si>
  <si>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</si>
  <si>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</si>
  <si>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</si>
  <si>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Ukupno 421</t>
  </si>
  <si>
    <t>Nakn. troš.članovima u predst.i izvrš.tijelima, povjeren.i sl.</t>
  </si>
  <si>
    <t>Naknade za rad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</si>
  <si>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</si>
  <si>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</si>
  <si>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</si>
  <si>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</si>
  <si>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CJENIK USLUGA</t>
  </si>
  <si>
    <t>Povjerenstvo za NADZOR RADA ČLANOVA</t>
  </si>
  <si>
    <t xml:space="preserve">Odbori PODRUČNI </t>
  </si>
  <si>
    <t>Odbori za priznavanje stranih kvalifikacija</t>
  </si>
  <si>
    <t>Stegovna tijela</t>
  </si>
  <si>
    <t>Naknade za službena putovanja</t>
  </si>
  <si>
    <t>Nakn.za služ.putovanja u zemlji</t>
  </si>
  <si>
    <t>Nakn.za služ.putovanja u inozemstvu</t>
  </si>
  <si>
    <t>Ukupno 422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</si>
  <si>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</si>
  <si>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</si>
  <si>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</si>
  <si>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</si>
  <si>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</si>
  <si>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</si>
  <si>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</si>
  <si>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</si>
  <si>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</si>
  <si>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</si>
  <si>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</si>
  <si>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Ukupno 424</t>
  </si>
  <si>
    <t>Rashodi za usluge</t>
  </si>
  <si>
    <t>Usluge telefona, pošte i prijevoza</t>
  </si>
  <si>
    <t>Usluge MOBITELA (Vip)</t>
  </si>
  <si>
    <t>Poštarina - REDOVNI</t>
  </si>
  <si>
    <t>Usluge prijevoza (rent-a-car, taxi i sl.)</t>
  </si>
  <si>
    <t>Usluge dostave (Agram, HP exspres i sl.)</t>
  </si>
  <si>
    <t>Usluge tekućeg i investicijskog održavanja</t>
  </si>
  <si>
    <t>Održav. INFORMATIČKE OPREME (Saguaro,..)</t>
  </si>
  <si>
    <t>Održav. opreme za umnožav. (fotokopirka)</t>
  </si>
  <si>
    <t>Usluge održavanja samoposlužnih aparata (voda, kava i sl.)</t>
  </si>
  <si>
    <t>Ost.usl.tekućeg i investicijskog održav. (klima, …)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</si>
  <si>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</si>
  <si>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</si>
  <si>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</si>
  <si>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</si>
  <si>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</si>
  <si>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</si>
  <si>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</si>
  <si>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Iznošenje i odvoz smeća</t>
  </si>
  <si>
    <t>Deratizacija i dezinsekcija</t>
  </si>
  <si>
    <t>Dimnjačarske i ekološke usluge</t>
  </si>
  <si>
    <t xml:space="preserve">Usluge čišćenja, pranja i sl. </t>
  </si>
  <si>
    <t>Usluge čuvanja imovine i osoba</t>
  </si>
  <si>
    <t>Ostale usluge - pretplata HRT</t>
  </si>
  <si>
    <t>CHROMOS-zgrada</t>
  </si>
  <si>
    <t>Zakupnine i najamnine</t>
  </si>
  <si>
    <t>Ostale zakupnine i najamnine (Područni odborai)</t>
  </si>
  <si>
    <t>Intelektualne i osobne usluge</t>
  </si>
  <si>
    <t>Usluge odvjetnika</t>
  </si>
  <si>
    <t>Usluge javnog bilježnika</t>
  </si>
  <si>
    <t>Studentski servis</t>
  </si>
  <si>
    <t>Računovodstvene usluge</t>
  </si>
  <si>
    <t>Prevoditeljske usluge</t>
  </si>
  <si>
    <t>Ostale intelektualne usluge</t>
  </si>
  <si>
    <t>Računalne usluge</t>
  </si>
  <si>
    <t>Ažuriranje računalnih programa (Saguaro info, Spin soft)</t>
  </si>
  <si>
    <t>Ažuriranja WEB stranice  (Sto 2 i sl.)</t>
  </si>
  <si>
    <t>Ostale računalne usluge(e-porezna, vanjska pohrana)</t>
  </si>
  <si>
    <t>Ostale usluge</t>
  </si>
  <si>
    <t>Grafička priprema - oblikovanje</t>
  </si>
  <si>
    <t>Usluge tiska (knjige, letci i sl.)</t>
  </si>
  <si>
    <t>Usluge tiska (IMENICI Komore)</t>
  </si>
  <si>
    <t>Film i izrada fotografija</t>
  </si>
  <si>
    <t>Ukupno 425</t>
  </si>
  <si>
    <t xml:space="preserve">Ostali nespomenuti rashodi </t>
  </si>
  <si>
    <t>Premije osiguranja</t>
  </si>
  <si>
    <t>Reprezentacija</t>
  </si>
  <si>
    <t>Reprezentacija (ugostiteljske usluge i sl.)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</si>
  <si>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</si>
  <si>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</si>
  <si>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</si>
  <si>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</si>
  <si>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</si>
  <si>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</si>
  <si>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</si>
  <si>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Ukupno 429</t>
  </si>
  <si>
    <t>UKUPNO MATERIJALNI RASHODI</t>
  </si>
  <si>
    <t>FINANCIJSKI RASHODI</t>
  </si>
  <si>
    <t>Ostali financijski rashodi</t>
  </si>
  <si>
    <t>Bankarske usluge i usluge platnog prometa</t>
  </si>
  <si>
    <t>Bankarske usluge</t>
  </si>
  <si>
    <t>Usluge platnog prometa</t>
  </si>
  <si>
    <t>Negativne tečajne razlike i valutna klauzula</t>
  </si>
  <si>
    <t>Negativne tečajne razlike</t>
  </si>
  <si>
    <t>Valutna klauzula</t>
  </si>
  <si>
    <t>Zatezne kamate</t>
  </si>
  <si>
    <t>Zatezne kamate za porez</t>
  </si>
  <si>
    <t>Zatezne kamate za doprinose</t>
  </si>
  <si>
    <t>Zatezne kamate iz poslovnih odnosa i dr.</t>
  </si>
  <si>
    <t>Ostali nespomenuti financijski rashodi</t>
  </si>
  <si>
    <t>Ostali nespomenuti financijski rashodi (biljezi, takse, ..)</t>
  </si>
  <si>
    <t>UKUPNO FINANCIJSKI RASHODI</t>
  </si>
  <si>
    <t>DONACIJE</t>
  </si>
  <si>
    <t>Tekuće donacije</t>
  </si>
  <si>
    <t>Suizdavaštvo časopisa Građevinar</t>
  </si>
  <si>
    <t>Sufinanciranje knjiga - unapređenje struke</t>
  </si>
  <si>
    <t>UKUPNO DONACIJE</t>
  </si>
  <si>
    <t>OSTALI RASHODI</t>
  </si>
  <si>
    <t>Kazne, penali i naknade štete</t>
  </si>
  <si>
    <t>Naknade šteta pravnim i fizičkim osobama</t>
  </si>
  <si>
    <t>Naknade šteta zaposlenicima</t>
  </si>
  <si>
    <t>Ugov.kazne, sud.troškovi i ost.nakn.štet</t>
  </si>
  <si>
    <t>Ostali nespomenuti rashodi</t>
  </si>
  <si>
    <t>UKUPNO OSTALI RASHODI</t>
  </si>
  <si>
    <t>R A S H O D I   U K U P N O</t>
  </si>
  <si>
    <t>Povjerenstvo za financije:</t>
  </si>
  <si>
    <t>UKUPNO OSTALI PRIHODI</t>
  </si>
  <si>
    <t>Naknada za službena putovanja</t>
  </si>
  <si>
    <t>Usluge tekućeg i investicvijskog održavanja</t>
  </si>
  <si>
    <t>Članarine (HZN, ECEC, ECCE, BMC)</t>
  </si>
  <si>
    <t>Rashodi - amortizacija</t>
  </si>
  <si>
    <t>HRVATSKA KOMORA INŽENJERA GRAĐEVINARSTVA</t>
  </si>
  <si>
    <t>Plaće za prekovremeni rad</t>
  </si>
  <si>
    <t>Usluge telefona  (OPTIKA - Iskon)</t>
  </si>
  <si>
    <t>Usluge pošte, prijevoza i telefona</t>
  </si>
  <si>
    <t>Izrada pečata , iskaznica i ploča ureda</t>
  </si>
  <si>
    <t>Naknada za norme</t>
  </si>
  <si>
    <t>IIRS</t>
  </si>
  <si>
    <t>NORME</t>
  </si>
  <si>
    <t xml:space="preserve">Premije obveznog osiguranja </t>
  </si>
  <si>
    <t>Andrino Petković, dipl.ing.građ.</t>
  </si>
  <si>
    <t>Ostali rashodi prema odluci Upravnog odbora</t>
  </si>
  <si>
    <t xml:space="preserve">Osnovna sredstva </t>
  </si>
  <si>
    <t>Osnovna sredstva</t>
  </si>
  <si>
    <t>CROSKILL II</t>
  </si>
  <si>
    <t>CROSKILL</t>
  </si>
  <si>
    <t xml:space="preserve">PRENESENA SREDSTVA </t>
  </si>
  <si>
    <t>IZVRŠENJE 01.01.-30.11.2014.</t>
  </si>
  <si>
    <t>Izvršenje 2014.</t>
  </si>
  <si>
    <t>Izvršenje 2014</t>
  </si>
  <si>
    <t>REBALANS 2014.</t>
  </si>
  <si>
    <t>IZVRŠENJE</t>
  </si>
  <si>
    <t>% IZVRŠENJA</t>
  </si>
  <si>
    <t>Reprezentacija - Opatija (ugostiteljske usluge i sl.)</t>
  </si>
  <si>
    <t>Plenarna sjednica</t>
  </si>
  <si>
    <t xml:space="preserve">CROSKIL </t>
  </si>
  <si>
    <t>Pomoć strukovnim udrugama (Sabor graditelja i drugi)</t>
  </si>
  <si>
    <t>Službena radna odjeća</t>
  </si>
  <si>
    <t>Troškovi- ekspertize</t>
  </si>
  <si>
    <t xml:space="preserve">Troškovi održ.SKUPŠTNE HKIG </t>
  </si>
  <si>
    <t>KOLOS - STATUETE</t>
  </si>
  <si>
    <t>POVRAT ŠTETE CRO OSIG</t>
  </si>
  <si>
    <t>Ostala osnovna sredstva</t>
  </si>
  <si>
    <t>Centar za mirenje</t>
  </si>
  <si>
    <t>Monografija</t>
  </si>
  <si>
    <t xml:space="preserve"> UPRAVNI ODBOR,NADZORNI ODBOR</t>
  </si>
  <si>
    <t>TEKUĆI RASH. VEZANI UZ FINANC.-CROSKILLAS</t>
  </si>
  <si>
    <t>Ostali prihodi</t>
  </si>
  <si>
    <t>Usluge tiska ostalo</t>
  </si>
  <si>
    <t>PLAN 2018.</t>
  </si>
  <si>
    <t xml:space="preserve"> Plan 2018.</t>
  </si>
  <si>
    <t>Autorski ugovori, UG o djelu</t>
  </si>
  <si>
    <t>RASHODI AMORTIZACIJA</t>
  </si>
  <si>
    <t>PLAN 2018</t>
  </si>
  <si>
    <t>Plan prihoda i rashoda za 2019. godinu</t>
  </si>
  <si>
    <t>PRIJEDLOG</t>
  </si>
  <si>
    <t>PLAN 2019</t>
  </si>
  <si>
    <t>Povjerenstvo za osiguranje</t>
  </si>
  <si>
    <t>Povjerenstvo za dodjelu novčane pomoći</t>
  </si>
  <si>
    <t>Povjerenstvo za dodjelu nagrada studentima</t>
  </si>
  <si>
    <t>Povjerenstvo za tipske ugovore</t>
  </si>
  <si>
    <t>Povjerenstvo za priručnike i smjernice</t>
  </si>
  <si>
    <t>Povjerenstvo za odnose s javnošću/internetsku stranicu</t>
  </si>
  <si>
    <t>Vijeće za praćenje javne nabave</t>
  </si>
  <si>
    <t>PLAN 2019.</t>
  </si>
  <si>
    <t>Neovisna revizija</t>
  </si>
  <si>
    <t>Računovodstveno savjetovanje</t>
  </si>
  <si>
    <t>Branko Poljanić, dipl.ing.građ.</t>
  </si>
  <si>
    <t>Sergej Črnjar, dipl.ing.građ.</t>
  </si>
  <si>
    <t>Nina Dražin Lovrec, dipl.ing.građ.</t>
  </si>
  <si>
    <t>Marko Jerinić, dipl.ing.građ.</t>
  </si>
  <si>
    <t>Jurica Vrdoljak, dipl.ing.građ.</t>
  </si>
  <si>
    <t>Zamjena uništene opreme</t>
  </si>
  <si>
    <t>Plan 2019.</t>
  </si>
  <si>
    <t>Tečajevi i stručni ispiti, obrazovanje</t>
  </si>
  <si>
    <t>Povjerenstvo za ZAKONODAVSTVO</t>
  </si>
  <si>
    <t>Smjernice i tipski ugovori</t>
  </si>
  <si>
    <t>..\2018_OPATIJA\PLENARNA I KOLOS\PONUDA EVENT HKIG 2018.pdf</t>
  </si>
  <si>
    <t>..\2018_OPATIJA\PLENARNA I KOLOS\PONUDA PRODUKCIJA HKIG 2018.pdf</t>
  </si>
  <si>
    <t>Stipendije studentima</t>
  </si>
  <si>
    <t>Pomoć članovima - Pravilnik o nov.pom.</t>
  </si>
  <si>
    <t>Reprezentacija; PO</t>
  </si>
  <si>
    <t>IZVRŠENJE do 30.11.2018.</t>
  </si>
  <si>
    <t xml:space="preserve">RAZLIKA 3 - 4 </t>
  </si>
  <si>
    <t>Povjerenstvo za BIM</t>
  </si>
  <si>
    <t>Predsjednica Hrvatske komore inženjera građevinarstva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</si>
</sst>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  <charset val="238"/>
    </font>
    <font>
      <sz val="8"/>
      <name val="Arial"/>
      <family val="2"/>
      <charset val="238"/>
    </font>
    <font>
      <sz val="12"/>
      <name val="Tahoma"/>
      <family val="2"/>
      <charset val="238"/>
    </font>
    <font>
      <sz val="12"/>
      <name val="Tahoma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color rgb="FFFF0000"/>
      <name val="Tahoma"/>
      <family val="2"/>
      <charset val="238"/>
    </font>
    <font>
      <sz val="10"/>
      <color rgb="FFFF0000"/>
      <name val="Tahoma"/>
      <family val="2"/>
    </font>
    <font>
      <b/>
      <sz val="14"/>
      <name val="Tahoma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11"/>
      <name val="Verdana"/>
      <family val="2"/>
      <charset val="238"/>
    </font>
    <font>
      <b/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Tahoma"/>
      <family val="2"/>
      <charset val="238"/>
    </font>
    <font>
      <sz val="11"/>
      <name val="Tahoma"/>
      <family val="2"/>
    </font>
    <font>
      <sz val="11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i/>
      <sz val="11"/>
      <name val="Tahoma"/>
      <family val="2"/>
      <charset val="238"/>
    </font>
    <font>
      <u/>
      <sz val="11"/>
      <color theme="10"/>
      <name val="Arial"/>
      <family val="2"/>
      <charset val="238"/>
    </font>
    <font>
      <sz val="11"/>
      <name val="Arial"/>
      <family val="2"/>
      <charset val="238"/>
    </font>
    <font>
      <b/>
      <sz val="11"/>
      <name val="Tahoma"/>
      <family val="2"/>
    </font>
    <font>
      <sz val="11"/>
      <color indexed="17"/>
      <name val="Tahoma"/>
      <family val="2"/>
      <charset val="238"/>
    </font>
    <font>
      <b/>
      <sz val="11"/>
      <color indexed="10"/>
      <name val="Tahoma"/>
      <family val="2"/>
      <charset val="238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8" fillId="11" borderId="114" applyNumberFormat="0" applyAlignment="0" applyProtection="0"/>
    <xf numFmtId="0" fontId="21" fillId="0" borderId="0" applyNumberFormat="0" applyFill="0" applyBorder="0" applyAlignment="0" applyProtection="0"/>
  </cellStyleXfs>
  <cellXfs count="1015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4" fillId="0" borderId="6" xfId="0" applyFont="1" applyFill="1" applyBorder="1"/>
    <xf numFmtId="0" fontId="4" fillId="0" borderId="17" xfId="0" applyFont="1" applyFill="1" applyBorder="1"/>
    <xf numFmtId="0" fontId="3" fillId="2" borderId="0" xfId="0" applyFont="1" applyFill="1" applyBorder="1"/>
    <xf numFmtId="0" fontId="4" fillId="0" borderId="27" xfId="0" applyFont="1" applyFill="1" applyBorder="1"/>
    <xf numFmtId="0" fontId="6" fillId="0" borderId="0" xfId="0" applyFont="1" applyFill="1" applyBorder="1"/>
    <xf numFmtId="0" fontId="4" fillId="2" borderId="0" xfId="0" applyFont="1" applyFill="1" applyBorder="1"/>
    <xf numFmtId="0" fontId="8" fillId="2" borderId="0" xfId="0" applyFont="1" applyFill="1" applyBorder="1"/>
    <xf numFmtId="0" fontId="8" fillId="0" borderId="0" xfId="0" applyFont="1" applyFill="1" applyBorder="1"/>
    <xf numFmtId="4" fontId="0" fillId="0" borderId="0" xfId="0" applyNumberFormat="1"/>
    <xf numFmtId="0" fontId="3" fillId="0" borderId="25" xfId="0" applyFont="1" applyFill="1" applyBorder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39" xfId="0" applyFont="1" applyFill="1" applyBorder="1"/>
    <xf numFmtId="0" fontId="3" fillId="0" borderId="39" xfId="0" applyFont="1" applyFill="1" applyBorder="1"/>
    <xf numFmtId="0" fontId="8" fillId="0" borderId="4" xfId="0" applyFont="1" applyFill="1" applyBorder="1" applyAlignment="1">
      <alignment horizontal="left"/>
    </xf>
    <xf numFmtId="0" fontId="8" fillId="0" borderId="40" xfId="0" applyFont="1" applyFill="1" applyBorder="1" applyAlignment="1">
      <alignment horizontal="left"/>
    </xf>
    <xf numFmtId="0" fontId="8" fillId="0" borderId="25" xfId="0" applyFont="1" applyFill="1" applyBorder="1"/>
    <xf numFmtId="0" fontId="10" fillId="0" borderId="25" xfId="0" applyFont="1" applyFill="1" applyBorder="1"/>
    <xf numFmtId="0" fontId="10" fillId="0" borderId="26" xfId="0" applyFont="1" applyFill="1" applyBorder="1"/>
    <xf numFmtId="0" fontId="3" fillId="0" borderId="26" xfId="0" applyFont="1" applyFill="1" applyBorder="1"/>
    <xf numFmtId="0" fontId="8" fillId="0" borderId="41" xfId="0" applyNumberFormat="1" applyFont="1" applyFill="1" applyBorder="1" applyAlignment="1">
      <alignment horizontal="left"/>
    </xf>
    <xf numFmtId="0" fontId="8" fillId="0" borderId="42" xfId="0" applyFont="1" applyFill="1" applyBorder="1"/>
    <xf numFmtId="0" fontId="8" fillId="0" borderId="27" xfId="0" applyFont="1" applyFill="1" applyBorder="1"/>
    <xf numFmtId="0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/>
    <xf numFmtId="4" fontId="4" fillId="0" borderId="27" xfId="0" applyNumberFormat="1" applyFont="1" applyFill="1" applyBorder="1"/>
    <xf numFmtId="4" fontId="4" fillId="0" borderId="39" xfId="0" applyNumberFormat="1" applyFont="1" applyFill="1" applyBorder="1"/>
    <xf numFmtId="4" fontId="4" fillId="0" borderId="0" xfId="0" applyNumberFormat="1" applyFont="1" applyFill="1" applyBorder="1"/>
    <xf numFmtId="0" fontId="8" fillId="3" borderId="43" xfId="0" applyNumberFormat="1" applyFont="1" applyFill="1" applyBorder="1" applyAlignment="1">
      <alignment horizontal="left"/>
    </xf>
    <xf numFmtId="0" fontId="8" fillId="3" borderId="44" xfId="0" applyFont="1" applyFill="1" applyBorder="1"/>
    <xf numFmtId="4" fontId="4" fillId="3" borderId="45" xfId="0" applyNumberFormat="1" applyFont="1" applyFill="1" applyBorder="1"/>
    <xf numFmtId="4" fontId="4" fillId="3" borderId="46" xfId="0" applyNumberFormat="1" applyFont="1" applyFill="1" applyBorder="1"/>
    <xf numFmtId="0" fontId="4" fillId="0" borderId="0" xfId="0" applyFont="1" applyFill="1"/>
    <xf numFmtId="0" fontId="8" fillId="0" borderId="47" xfId="0" applyNumberFormat="1" applyFont="1" applyFill="1" applyBorder="1" applyAlignment="1">
      <alignment horizontal="left"/>
    </xf>
    <xf numFmtId="0" fontId="8" fillId="0" borderId="12" xfId="0" applyFont="1" applyFill="1" applyBorder="1"/>
    <xf numFmtId="4" fontId="8" fillId="0" borderId="48" xfId="0" applyNumberFormat="1" applyFont="1" applyFill="1" applyBorder="1"/>
    <xf numFmtId="4" fontId="4" fillId="0" borderId="48" xfId="0" applyNumberFormat="1" applyFont="1" applyFill="1" applyBorder="1"/>
    <xf numFmtId="4" fontId="4" fillId="0" borderId="12" xfId="0" applyNumberFormat="1" applyFont="1" applyFill="1" applyBorder="1"/>
    <xf numFmtId="0" fontId="8" fillId="0" borderId="49" xfId="0" applyNumberFormat="1" applyFont="1" applyFill="1" applyBorder="1" applyAlignment="1">
      <alignment horizontal="left"/>
    </xf>
    <xf numFmtId="0" fontId="8" fillId="0" borderId="50" xfId="0" applyFont="1" applyFill="1" applyBorder="1"/>
    <xf numFmtId="4" fontId="8" fillId="0" borderId="39" xfId="0" applyNumberFormat="1" applyFont="1" applyFill="1" applyBorder="1"/>
    <xf numFmtId="0" fontId="8" fillId="0" borderId="7" xfId="0" applyFont="1" applyFill="1" applyBorder="1"/>
    <xf numFmtId="4" fontId="4" fillId="3" borderId="0" xfId="0" applyNumberFormat="1" applyFont="1" applyFill="1" applyBorder="1"/>
    <xf numFmtId="0" fontId="8" fillId="0" borderId="16" xfId="0" applyNumberFormat="1" applyFont="1" applyFill="1" applyBorder="1" applyAlignment="1">
      <alignment horizontal="left"/>
    </xf>
    <xf numFmtId="0" fontId="8" fillId="0" borderId="17" xfId="0" applyFont="1" applyFill="1" applyBorder="1"/>
    <xf numFmtId="4" fontId="8" fillId="0" borderId="27" xfId="0" applyNumberFormat="1" applyFont="1" applyFill="1" applyBorder="1"/>
    <xf numFmtId="4" fontId="4" fillId="0" borderId="17" xfId="0" applyNumberFormat="1" applyFont="1" applyFill="1" applyBorder="1"/>
    <xf numFmtId="0" fontId="8" fillId="3" borderId="51" xfId="0" applyFont="1" applyFill="1" applyBorder="1"/>
    <xf numFmtId="0" fontId="8" fillId="3" borderId="1" xfId="0" applyNumberFormat="1" applyFont="1" applyFill="1" applyBorder="1" applyAlignment="1">
      <alignment horizontal="left"/>
    </xf>
    <xf numFmtId="0" fontId="8" fillId="3" borderId="38" xfId="0" applyFont="1" applyFill="1" applyBorder="1"/>
    <xf numFmtId="0" fontId="8" fillId="3" borderId="52" xfId="0" applyFont="1" applyFill="1" applyBorder="1"/>
    <xf numFmtId="0" fontId="8" fillId="3" borderId="2" xfId="0" applyFont="1" applyFill="1" applyBorder="1"/>
    <xf numFmtId="4" fontId="5" fillId="3" borderId="3" xfId="0" applyNumberFormat="1" applyFont="1" applyFill="1" applyBorder="1"/>
    <xf numFmtId="4" fontId="5" fillId="3" borderId="0" xfId="0" applyNumberFormat="1" applyFont="1" applyFill="1" applyBorder="1"/>
    <xf numFmtId="0" fontId="5" fillId="0" borderId="0" xfId="0" applyFont="1" applyFill="1"/>
    <xf numFmtId="4" fontId="8" fillId="0" borderId="25" xfId="0" applyNumberFormat="1" applyFont="1" applyFill="1" applyBorder="1"/>
    <xf numFmtId="0" fontId="8" fillId="0" borderId="4" xfId="0" applyNumberFormat="1" applyFont="1" applyFill="1" applyBorder="1" applyAlignment="1">
      <alignment horizontal="left"/>
    </xf>
    <xf numFmtId="0" fontId="8" fillId="0" borderId="39" xfId="0" applyFont="1" applyFill="1" applyBorder="1"/>
    <xf numFmtId="0" fontId="5" fillId="0" borderId="39" xfId="0" applyFont="1" applyFill="1" applyBorder="1"/>
    <xf numFmtId="0" fontId="8" fillId="2" borderId="4" xfId="0" applyFont="1" applyFill="1" applyBorder="1" applyAlignment="1">
      <alignment horizontal="left"/>
    </xf>
    <xf numFmtId="0" fontId="10" fillId="2" borderId="0" xfId="0" applyFont="1" applyFill="1" applyBorder="1"/>
    <xf numFmtId="0" fontId="10" fillId="2" borderId="39" xfId="0" applyFont="1" applyFill="1" applyBorder="1"/>
    <xf numFmtId="0" fontId="3" fillId="2" borderId="39" xfId="0" applyFont="1" applyFill="1" applyBorder="1"/>
    <xf numFmtId="0" fontId="8" fillId="2" borderId="16" xfId="0" applyFont="1" applyFill="1" applyBorder="1" applyAlignment="1">
      <alignment horizontal="left"/>
    </xf>
    <xf numFmtId="0" fontId="8" fillId="2" borderId="17" xfId="0" applyFont="1" applyFill="1" applyBorder="1"/>
    <xf numFmtId="0" fontId="10" fillId="2" borderId="17" xfId="0" applyFont="1" applyFill="1" applyBorder="1"/>
    <xf numFmtId="0" fontId="10" fillId="2" borderId="27" xfId="0" applyFont="1" applyFill="1" applyBorder="1"/>
    <xf numFmtId="0" fontId="3" fillId="2" borderId="27" xfId="0" applyFont="1" applyFill="1" applyBorder="1"/>
    <xf numFmtId="0" fontId="3" fillId="2" borderId="17" xfId="0" applyFont="1" applyFill="1" applyBorder="1"/>
    <xf numFmtId="0" fontId="8" fillId="2" borderId="5" xfId="0" applyNumberFormat="1" applyFont="1" applyFill="1" applyBorder="1" applyAlignment="1">
      <alignment horizontal="left"/>
    </xf>
    <xf numFmtId="0" fontId="8" fillId="2" borderId="7" xfId="0" applyFont="1" applyFill="1" applyBorder="1"/>
    <xf numFmtId="0" fontId="8" fillId="2" borderId="27" xfId="0" applyFont="1" applyFill="1" applyBorder="1"/>
    <xf numFmtId="0" fontId="4" fillId="2" borderId="39" xfId="0" applyFont="1" applyFill="1" applyBorder="1"/>
    <xf numFmtId="0" fontId="8" fillId="2" borderId="11" xfId="0" applyFont="1" applyFill="1" applyBorder="1"/>
    <xf numFmtId="0" fontId="10" fillId="2" borderId="6" xfId="0" applyFont="1" applyFill="1" applyBorder="1"/>
    <xf numFmtId="4" fontId="4" fillId="2" borderId="39" xfId="0" applyNumberFormat="1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0" fontId="8" fillId="2" borderId="6" xfId="0" applyFont="1" applyFill="1" applyBorder="1"/>
    <xf numFmtId="0" fontId="8" fillId="4" borderId="43" xfId="0" applyNumberFormat="1" applyFont="1" applyFill="1" applyBorder="1" applyAlignment="1">
      <alignment horizontal="left"/>
    </xf>
    <xf numFmtId="0" fontId="8" fillId="4" borderId="51" xfId="0" applyFont="1" applyFill="1" applyBorder="1"/>
    <xf numFmtId="0" fontId="8" fillId="4" borderId="44" xfId="0" applyFont="1" applyFill="1" applyBorder="1"/>
    <xf numFmtId="4" fontId="4" fillId="4" borderId="45" xfId="0" applyNumberFormat="1" applyFont="1" applyFill="1" applyBorder="1"/>
    <xf numFmtId="4" fontId="4" fillId="4" borderId="0" xfId="0" applyNumberFormat="1" applyFont="1" applyFill="1" applyBorder="1"/>
    <xf numFmtId="4" fontId="8" fillId="0" borderId="48" xfId="0" applyNumberFormat="1" applyFont="1" applyFill="1" applyBorder="1" applyAlignment="1">
      <alignment horizontal="right"/>
    </xf>
    <xf numFmtId="4" fontId="4" fillId="0" borderId="39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8" fillId="2" borderId="27" xfId="0" applyNumberFormat="1" applyFont="1" applyFill="1" applyBorder="1" applyAlignment="1">
      <alignment horizontal="right"/>
    </xf>
    <xf numFmtId="0" fontId="8" fillId="2" borderId="18" xfId="0" applyNumberFormat="1" applyFont="1" applyFill="1" applyBorder="1" applyAlignment="1">
      <alignment horizontal="left"/>
    </xf>
    <xf numFmtId="4" fontId="4" fillId="0" borderId="7" xfId="0" applyNumberFormat="1" applyFont="1" applyFill="1" applyBorder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0" fontId="10" fillId="2" borderId="5" xfId="0" applyNumberFormat="1" applyFont="1" applyFill="1" applyBorder="1" applyAlignment="1">
      <alignment horizontal="left"/>
    </xf>
    <xf numFmtId="4" fontId="3" fillId="0" borderId="39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10" fillId="0" borderId="16" xfId="0" applyNumberFormat="1" applyFont="1" applyFill="1" applyBorder="1" applyAlignment="1">
      <alignment horizontal="left"/>
    </xf>
    <xf numFmtId="0" fontId="10" fillId="0" borderId="11" xfId="0" applyFont="1" applyFill="1" applyBorder="1"/>
    <xf numFmtId="0" fontId="10" fillId="0" borderId="17" xfId="0" applyFont="1" applyFill="1" applyBorder="1"/>
    <xf numFmtId="0" fontId="10" fillId="0" borderId="19" xfId="0" applyFont="1" applyFill="1" applyBorder="1"/>
    <xf numFmtId="0" fontId="10" fillId="0" borderId="5" xfId="0" applyNumberFormat="1" applyFont="1" applyFill="1" applyBorder="1" applyAlignment="1">
      <alignment horizontal="left"/>
    </xf>
    <xf numFmtId="0" fontId="10" fillId="0" borderId="6" xfId="0" applyFont="1" applyFill="1" applyBorder="1"/>
    <xf numFmtId="4" fontId="7" fillId="0" borderId="39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8" fillId="2" borderId="19" xfId="0" applyFont="1" applyFill="1" applyBorder="1"/>
    <xf numFmtId="4" fontId="8" fillId="0" borderId="27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0" fontId="10" fillId="0" borderId="18" xfId="0" applyNumberFormat="1" applyFont="1" applyFill="1" applyBorder="1" applyAlignment="1">
      <alignment horizontal="left"/>
    </xf>
    <xf numFmtId="4" fontId="6" fillId="0" borderId="39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4" fillId="4" borderId="39" xfId="0" applyNumberFormat="1" applyFont="1" applyFill="1" applyBorder="1"/>
    <xf numFmtId="0" fontId="8" fillId="0" borderId="25" xfId="0" applyNumberFormat="1" applyFont="1" applyFill="1" applyBorder="1" applyAlignment="1">
      <alignment horizontal="left"/>
    </xf>
    <xf numFmtId="0" fontId="8" fillId="0" borderId="24" xfId="0" applyNumberFormat="1" applyFont="1" applyFill="1" applyBorder="1" applyAlignment="1">
      <alignment horizontal="left"/>
    </xf>
    <xf numFmtId="4" fontId="4" fillId="0" borderId="26" xfId="0" applyNumberFormat="1" applyFont="1" applyFill="1" applyBorder="1"/>
    <xf numFmtId="4" fontId="4" fillId="0" borderId="25" xfId="0" applyNumberFormat="1" applyFont="1" applyFill="1" applyBorder="1"/>
    <xf numFmtId="0" fontId="8" fillId="2" borderId="1" xfId="0" applyNumberFormat="1" applyFont="1" applyFill="1" applyBorder="1" applyAlignment="1">
      <alignment horizontal="left"/>
    </xf>
    <xf numFmtId="0" fontId="8" fillId="2" borderId="2" xfId="0" applyFont="1" applyFill="1" applyBorder="1"/>
    <xf numFmtId="4" fontId="8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4" fillId="4" borderId="39" xfId="0" applyNumberFormat="1" applyFont="1" applyFill="1" applyBorder="1" applyAlignment="1">
      <alignment horizontal="right"/>
    </xf>
    <xf numFmtId="4" fontId="4" fillId="4" borderId="0" xfId="0" applyNumberFormat="1" applyFont="1" applyFill="1" applyBorder="1" applyAlignment="1">
      <alignment horizontal="right"/>
    </xf>
    <xf numFmtId="0" fontId="8" fillId="2" borderId="15" xfId="0" applyNumberFormat="1" applyFont="1" applyFill="1" applyBorder="1" applyAlignment="1">
      <alignment horizontal="left"/>
    </xf>
    <xf numFmtId="4" fontId="8" fillId="0" borderId="39" xfId="0" applyNumberFormat="1" applyFont="1" applyFill="1" applyBorder="1" applyAlignment="1">
      <alignment horizontal="right"/>
    </xf>
    <xf numFmtId="4" fontId="5" fillId="4" borderId="39" xfId="0" applyNumberFormat="1" applyFont="1" applyFill="1" applyBorder="1"/>
    <xf numFmtId="4" fontId="5" fillId="4" borderId="0" xfId="0" applyNumberFormat="1" applyFont="1" applyFill="1" applyBorder="1"/>
    <xf numFmtId="0" fontId="3" fillId="0" borderId="0" xfId="0" applyNumberFormat="1" applyFont="1" applyFill="1" applyAlignment="1">
      <alignment horizontal="left"/>
    </xf>
    <xf numFmtId="4" fontId="4" fillId="4" borderId="53" xfId="0" applyNumberFormat="1" applyFont="1" applyFill="1" applyBorder="1"/>
    <xf numFmtId="4" fontId="4" fillId="0" borderId="17" xfId="0" applyNumberFormat="1" applyFont="1" applyFill="1" applyBorder="1" applyAlignment="1">
      <alignment horizontal="right"/>
    </xf>
    <xf numFmtId="0" fontId="8" fillId="0" borderId="0" xfId="0" applyFont="1" applyFill="1"/>
    <xf numFmtId="4" fontId="12" fillId="0" borderId="0" xfId="0" applyNumberFormat="1" applyFont="1"/>
    <xf numFmtId="4" fontId="12" fillId="0" borderId="0" xfId="0" applyNumberFormat="1" applyFont="1" applyBorder="1"/>
    <xf numFmtId="0" fontId="11" fillId="0" borderId="0" xfId="0" applyFont="1" applyFill="1" applyBorder="1"/>
    <xf numFmtId="0" fontId="3" fillId="0" borderId="56" xfId="0" applyFont="1" applyFill="1" applyBorder="1"/>
    <xf numFmtId="4" fontId="3" fillId="0" borderId="58" xfId="0" applyNumberFormat="1" applyFont="1" applyFill="1" applyBorder="1" applyAlignment="1">
      <alignment horizontal="right"/>
    </xf>
    <xf numFmtId="0" fontId="11" fillId="0" borderId="5" xfId="0" applyNumberFormat="1" applyFont="1" applyFill="1" applyBorder="1" applyAlignment="1">
      <alignment horizontal="left"/>
    </xf>
    <xf numFmtId="0" fontId="11" fillId="0" borderId="6" xfId="0" applyFont="1" applyFill="1" applyBorder="1"/>
    <xf numFmtId="4" fontId="6" fillId="0" borderId="7" xfId="0" applyNumberFormat="1" applyFont="1" applyFill="1" applyBorder="1"/>
    <xf numFmtId="4" fontId="6" fillId="0" borderId="6" xfId="0" applyNumberFormat="1" applyFont="1" applyFill="1" applyBorder="1"/>
    <xf numFmtId="4" fontId="6" fillId="0" borderId="7" xfId="0" applyNumberFormat="1" applyFont="1" applyFill="1" applyBorder="1" applyAlignment="1">
      <alignment horizontal="right"/>
    </xf>
    <xf numFmtId="4" fontId="6" fillId="0" borderId="39" xfId="0" applyNumberFormat="1" applyFont="1" applyFill="1" applyBorder="1"/>
    <xf numFmtId="4" fontId="6" fillId="0" borderId="0" xfId="0" applyNumberFormat="1" applyFont="1" applyFill="1" applyBorder="1"/>
    <xf numFmtId="0" fontId="8" fillId="0" borderId="1" xfId="0" applyNumberFormat="1" applyFont="1" applyFill="1" applyBorder="1" applyAlignment="1">
      <alignment horizontal="left"/>
    </xf>
    <xf numFmtId="0" fontId="8" fillId="0" borderId="2" xfId="0" applyFont="1" applyFill="1" applyBorder="1"/>
    <xf numFmtId="0" fontId="8" fillId="0" borderId="3" xfId="0" applyFont="1" applyFill="1" applyBorder="1"/>
    <xf numFmtId="0" fontId="11" fillId="2" borderId="18" xfId="0" applyNumberFormat="1" applyFont="1" applyFill="1" applyBorder="1" applyAlignment="1">
      <alignment horizontal="left"/>
    </xf>
    <xf numFmtId="0" fontId="11" fillId="2" borderId="17" xfId="0" applyFont="1" applyFill="1" applyBorder="1"/>
    <xf numFmtId="0" fontId="11" fillId="2" borderId="5" xfId="0" applyNumberFormat="1" applyFont="1" applyFill="1" applyBorder="1" applyAlignment="1">
      <alignment horizontal="left"/>
    </xf>
    <xf numFmtId="0" fontId="11" fillId="2" borderId="6" xfId="0" applyFont="1" applyFill="1" applyBorder="1"/>
    <xf numFmtId="4" fontId="6" fillId="2" borderId="39" xfId="0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0" fontId="11" fillId="2" borderId="11" xfId="0" applyFont="1" applyFill="1" applyBorder="1"/>
    <xf numFmtId="0" fontId="10" fillId="0" borderId="49" xfId="0" applyNumberFormat="1" applyFont="1" applyFill="1" applyBorder="1" applyAlignment="1">
      <alignment horizontal="left"/>
    </xf>
    <xf numFmtId="0" fontId="10" fillId="0" borderId="59" xfId="0" applyFont="1" applyFill="1" applyBorder="1"/>
    <xf numFmtId="0" fontId="10" fillId="0" borderId="31" xfId="0" applyFont="1" applyFill="1" applyBorder="1"/>
    <xf numFmtId="0" fontId="13" fillId="0" borderId="0" xfId="0" applyFont="1"/>
    <xf numFmtId="0" fontId="14" fillId="0" borderId="0" xfId="0" applyFont="1"/>
    <xf numFmtId="0" fontId="10" fillId="0" borderId="15" xfId="0" applyNumberFormat="1" applyFont="1" applyFill="1" applyBorder="1" applyAlignment="1">
      <alignment horizontal="left"/>
    </xf>
    <xf numFmtId="0" fontId="11" fillId="0" borderId="18" xfId="0" applyNumberFormat="1" applyFont="1" applyFill="1" applyBorder="1" applyAlignment="1">
      <alignment horizontal="left"/>
    </xf>
    <xf numFmtId="4" fontId="11" fillId="0" borderId="7" xfId="0" applyNumberFormat="1" applyFont="1" applyFill="1" applyBorder="1"/>
    <xf numFmtId="0" fontId="11" fillId="0" borderId="7" xfId="0" applyFont="1" applyFill="1" applyBorder="1"/>
    <xf numFmtId="0" fontId="10" fillId="0" borderId="25" xfId="0" applyNumberFormat="1" applyFont="1" applyFill="1" applyBorder="1" applyAlignment="1">
      <alignment horizontal="left"/>
    </xf>
    <xf numFmtId="4" fontId="10" fillId="0" borderId="25" xfId="0" applyNumberFormat="1" applyFont="1" applyFill="1" applyBorder="1" applyAlignment="1">
      <alignment horizontal="right"/>
    </xf>
    <xf numFmtId="0" fontId="11" fillId="2" borderId="49" xfId="0" applyNumberFormat="1" applyFont="1" applyFill="1" applyBorder="1" applyAlignment="1">
      <alignment horizontal="left"/>
    </xf>
    <xf numFmtId="0" fontId="11" fillId="2" borderId="59" xfId="0" applyFont="1" applyFill="1" applyBorder="1"/>
    <xf numFmtId="0" fontId="11" fillId="2" borderId="31" xfId="0" applyFont="1" applyFill="1" applyBorder="1"/>
    <xf numFmtId="4" fontId="4" fillId="0" borderId="26" xfId="0" applyNumberFormat="1" applyFont="1" applyFill="1" applyBorder="1" applyAlignment="1">
      <alignment horizontal="right"/>
    </xf>
    <xf numFmtId="4" fontId="4" fillId="0" borderId="25" xfId="0" applyNumberFormat="1" applyFont="1" applyFill="1" applyBorder="1" applyAlignment="1">
      <alignment horizontal="right"/>
    </xf>
    <xf numFmtId="0" fontId="4" fillId="0" borderId="25" xfId="0" applyFont="1" applyFill="1" applyBorder="1"/>
    <xf numFmtId="0" fontId="8" fillId="2" borderId="29" xfId="0" applyNumberFormat="1" applyFont="1" applyFill="1" applyBorder="1" applyAlignment="1">
      <alignment horizontal="left"/>
    </xf>
    <xf numFmtId="0" fontId="8" fillId="0" borderId="52" xfId="0" applyFont="1" applyFill="1" applyBorder="1"/>
    <xf numFmtId="4" fontId="4" fillId="0" borderId="3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/>
    <xf numFmtId="4" fontId="8" fillId="0" borderId="3" xfId="0" applyNumberFormat="1" applyFont="1" applyFill="1" applyBorder="1" applyAlignment="1">
      <alignment horizontal="right"/>
    </xf>
    <xf numFmtId="0" fontId="8" fillId="0" borderId="18" xfId="0" applyNumberFormat="1" applyFont="1" applyFill="1" applyBorder="1" applyAlignment="1">
      <alignment horizontal="right"/>
    </xf>
    <xf numFmtId="4" fontId="8" fillId="0" borderId="35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right"/>
    </xf>
    <xf numFmtId="0" fontId="8" fillId="4" borderId="78" xfId="0" applyNumberFormat="1" applyFont="1" applyFill="1" applyBorder="1" applyAlignment="1">
      <alignment horizontal="left"/>
    </xf>
    <xf numFmtId="0" fontId="8" fillId="4" borderId="46" xfId="0" applyFont="1" applyFill="1" applyBorder="1"/>
    <xf numFmtId="0" fontId="8" fillId="4" borderId="53" xfId="0" applyFont="1" applyFill="1" applyBorder="1"/>
    <xf numFmtId="0" fontId="11" fillId="2" borderId="15" xfId="0" applyNumberFormat="1" applyFont="1" applyFill="1" applyBorder="1" applyAlignment="1">
      <alignment horizontal="left"/>
    </xf>
    <xf numFmtId="4" fontId="6" fillId="2" borderId="15" xfId="0" applyNumberFormat="1" applyFont="1" applyFill="1" applyBorder="1" applyAlignment="1">
      <alignment horizontal="right"/>
    </xf>
    <xf numFmtId="0" fontId="6" fillId="0" borderId="15" xfId="0" applyFont="1" applyFill="1" applyBorder="1"/>
    <xf numFmtId="0" fontId="11" fillId="2" borderId="7" xfId="0" applyFont="1" applyFill="1" applyBorder="1"/>
    <xf numFmtId="0" fontId="11" fillId="0" borderId="15" xfId="0" applyFont="1" applyFill="1" applyBorder="1" applyAlignment="1">
      <alignment horizontal="left"/>
    </xf>
    <xf numFmtId="0" fontId="11" fillId="0" borderId="11" xfId="0" applyFont="1" applyFill="1" applyBorder="1"/>
    <xf numFmtId="0" fontId="11" fillId="0" borderId="15" xfId="0" applyFont="1" applyFill="1" applyBorder="1"/>
    <xf numFmtId="4" fontId="4" fillId="0" borderId="6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4" fontId="4" fillId="0" borderId="74" xfId="0" applyNumberFormat="1" applyFont="1" applyFill="1" applyBorder="1"/>
    <xf numFmtId="4" fontId="3" fillId="0" borderId="74" xfId="0" applyNumberFormat="1" applyFont="1" applyBorder="1" applyAlignment="1">
      <alignment horizontal="justify" vertical="center"/>
    </xf>
    <xf numFmtId="4" fontId="3" fillId="0" borderId="77" xfId="0" applyNumberFormat="1" applyFont="1" applyBorder="1" applyAlignment="1">
      <alignment horizontal="justify" vertical="center"/>
    </xf>
    <xf numFmtId="4" fontId="3" fillId="0" borderId="76" xfId="0" applyNumberFormat="1" applyFont="1" applyBorder="1" applyAlignment="1">
      <alignment horizontal="justify" vertical="center"/>
    </xf>
    <xf numFmtId="4" fontId="15" fillId="0" borderId="77" xfId="0" applyNumberFormat="1" applyFont="1" applyBorder="1" applyAlignment="1">
      <alignment horizontal="justify" vertical="center"/>
    </xf>
    <xf numFmtId="4" fontId="8" fillId="0" borderId="25" xfId="0" applyNumberFormat="1" applyFont="1" applyFill="1" applyBorder="1" applyAlignment="1">
      <alignment horizontal="right"/>
    </xf>
    <xf numFmtId="0" fontId="4" fillId="0" borderId="74" xfId="0" applyFont="1" applyFill="1" applyBorder="1" applyAlignment="1">
      <alignment horizontal="center"/>
    </xf>
    <xf numFmtId="0" fontId="3" fillId="0" borderId="74" xfId="0" applyFont="1" applyFill="1" applyBorder="1"/>
    <xf numFmtId="0" fontId="4" fillId="0" borderId="74" xfId="0" applyFont="1" applyFill="1" applyBorder="1"/>
    <xf numFmtId="4" fontId="11" fillId="0" borderId="74" xfId="1" applyNumberFormat="1" applyFont="1" applyFill="1" applyBorder="1"/>
    <xf numFmtId="4" fontId="3" fillId="0" borderId="74" xfId="0" applyNumberFormat="1" applyFont="1" applyFill="1" applyBorder="1"/>
    <xf numFmtId="4" fontId="6" fillId="0" borderId="74" xfId="0" applyNumberFormat="1" applyFont="1" applyFill="1" applyBorder="1"/>
    <xf numFmtId="0" fontId="6" fillId="0" borderId="74" xfId="0" applyFont="1" applyFill="1" applyBorder="1"/>
    <xf numFmtId="0" fontId="3" fillId="0" borderId="77" xfId="0" applyFont="1" applyFill="1" applyBorder="1"/>
    <xf numFmtId="0" fontId="3" fillId="0" borderId="83" xfId="0" applyFont="1" applyFill="1" applyBorder="1"/>
    <xf numFmtId="0" fontId="4" fillId="0" borderId="77" xfId="0" applyFont="1" applyFill="1" applyBorder="1"/>
    <xf numFmtId="0" fontId="4" fillId="0" borderId="76" xfId="0" applyFont="1" applyFill="1" applyBorder="1"/>
    <xf numFmtId="0" fontId="4" fillId="0" borderId="68" xfId="0" applyFont="1" applyFill="1" applyBorder="1"/>
    <xf numFmtId="4" fontId="4" fillId="0" borderId="83" xfId="0" applyNumberFormat="1" applyFont="1" applyFill="1" applyBorder="1"/>
    <xf numFmtId="4" fontId="6" fillId="0" borderId="83" xfId="0" applyNumberFormat="1" applyFont="1" applyFill="1" applyBorder="1"/>
    <xf numFmtId="4" fontId="8" fillId="7" borderId="83" xfId="1" applyNumberFormat="1" applyFont="1" applyFill="1" applyBorder="1"/>
    <xf numFmtId="4" fontId="5" fillId="7" borderId="68" xfId="0" applyNumberFormat="1" applyFont="1" applyFill="1" applyBorder="1"/>
    <xf numFmtId="4" fontId="4" fillId="8" borderId="68" xfId="0" applyNumberFormat="1" applyFont="1" applyFill="1" applyBorder="1"/>
    <xf numFmtId="4" fontId="6" fillId="8" borderId="68" xfId="0" applyNumberFormat="1" applyFont="1" applyFill="1" applyBorder="1"/>
    <xf numFmtId="4" fontId="16" fillId="0" borderId="0" xfId="0" applyNumberFormat="1" applyFont="1" applyFill="1" applyBorder="1"/>
    <xf numFmtId="4" fontId="8" fillId="0" borderId="76" xfId="1" applyNumberFormat="1" applyFont="1" applyFill="1" applyBorder="1"/>
    <xf numFmtId="0" fontId="8" fillId="0" borderId="29" xfId="0" applyNumberFormat="1" applyFont="1" applyFill="1" applyBorder="1" applyAlignment="1">
      <alignment horizontal="left"/>
    </xf>
    <xf numFmtId="4" fontId="4" fillId="0" borderId="76" xfId="0" applyNumberFormat="1" applyFont="1" applyFill="1" applyBorder="1"/>
    <xf numFmtId="4" fontId="8" fillId="7" borderId="74" xfId="1" applyNumberFormat="1" applyFont="1" applyFill="1" applyBorder="1"/>
    <xf numFmtId="0" fontId="10" fillId="0" borderId="0" xfId="0" applyFont="1" applyFill="1"/>
    <xf numFmtId="0" fontId="8" fillId="0" borderId="74" xfId="0" applyFont="1" applyFill="1" applyBorder="1" applyAlignment="1">
      <alignment horizontal="center"/>
    </xf>
    <xf numFmtId="0" fontId="10" fillId="0" borderId="83" xfId="0" applyFont="1" applyFill="1" applyBorder="1"/>
    <xf numFmtId="0" fontId="10" fillId="0" borderId="77" xfId="0" applyFont="1" applyFill="1" applyBorder="1"/>
    <xf numFmtId="0" fontId="8" fillId="0" borderId="74" xfId="0" applyFont="1" applyFill="1" applyBorder="1"/>
    <xf numFmtId="0" fontId="8" fillId="0" borderId="77" xfId="0" applyFont="1" applyFill="1" applyBorder="1"/>
    <xf numFmtId="0" fontId="8" fillId="0" borderId="76" xfId="0" applyFont="1" applyFill="1" applyBorder="1"/>
    <xf numFmtId="0" fontId="10" fillId="0" borderId="76" xfId="0" applyFont="1" applyFill="1" applyBorder="1"/>
    <xf numFmtId="4" fontId="8" fillId="8" borderId="68" xfId="0" applyNumberFormat="1" applyFont="1" applyFill="1" applyBorder="1"/>
    <xf numFmtId="4" fontId="8" fillId="0" borderId="74" xfId="0" applyNumberFormat="1" applyFont="1" applyFill="1" applyBorder="1"/>
    <xf numFmtId="4" fontId="8" fillId="0" borderId="83" xfId="0" applyNumberFormat="1" applyFont="1" applyFill="1" applyBorder="1"/>
    <xf numFmtId="4" fontId="10" fillId="8" borderId="68" xfId="0" applyNumberFormat="1" applyFont="1" applyFill="1" applyBorder="1"/>
    <xf numFmtId="4" fontId="8" fillId="0" borderId="76" xfId="0" applyNumberFormat="1" applyFont="1" applyFill="1" applyBorder="1"/>
    <xf numFmtId="0" fontId="10" fillId="0" borderId="4" xfId="0" applyNumberFormat="1" applyFont="1" applyFill="1" applyBorder="1" applyAlignment="1">
      <alignment horizontal="left"/>
    </xf>
    <xf numFmtId="4" fontId="3" fillId="0" borderId="39" xfId="0" applyNumberFormat="1" applyFont="1" applyFill="1" applyBorder="1"/>
    <xf numFmtId="4" fontId="10" fillId="0" borderId="76" xfId="1" applyNumberFormat="1" applyFont="1" applyFill="1" applyBorder="1"/>
    <xf numFmtId="4" fontId="10" fillId="0" borderId="39" xfId="0" applyNumberFormat="1" applyFont="1" applyFill="1" applyBorder="1"/>
    <xf numFmtId="4" fontId="15" fillId="0" borderId="0" xfId="0" applyNumberFormat="1" applyFont="1" applyFill="1" applyBorder="1"/>
    <xf numFmtId="4" fontId="10" fillId="0" borderId="77" xfId="1" applyNumberFormat="1" applyFont="1" applyFill="1" applyBorder="1"/>
    <xf numFmtId="0" fontId="8" fillId="0" borderId="86" xfId="0" applyFont="1" applyFill="1" applyBorder="1"/>
    <xf numFmtId="4" fontId="10" fillId="0" borderId="90" xfId="1" applyNumberFormat="1" applyFont="1" applyFill="1" applyBorder="1"/>
    <xf numFmtId="4" fontId="11" fillId="0" borderId="90" xfId="1" applyNumberFormat="1" applyFont="1" applyFill="1" applyBorder="1"/>
    <xf numFmtId="0" fontId="8" fillId="0" borderId="90" xfId="0" applyFont="1" applyFill="1" applyBorder="1"/>
    <xf numFmtId="4" fontId="8" fillId="7" borderId="91" xfId="1" applyNumberFormat="1" applyFont="1" applyFill="1" applyBorder="1"/>
    <xf numFmtId="4" fontId="8" fillId="7" borderId="74" xfId="0" applyNumberFormat="1" applyFont="1" applyFill="1" applyBorder="1"/>
    <xf numFmtId="0" fontId="10" fillId="0" borderId="75" xfId="0" applyFont="1" applyFill="1" applyBorder="1"/>
    <xf numFmtId="4" fontId="10" fillId="0" borderId="90" xfId="0" applyNumberFormat="1" applyFont="1" applyFill="1" applyBorder="1"/>
    <xf numFmtId="4" fontId="10" fillId="0" borderId="76" xfId="0" applyNumberFormat="1" applyFont="1" applyFill="1" applyBorder="1"/>
    <xf numFmtId="0" fontId="8" fillId="0" borderId="92" xfId="0" applyFont="1" applyFill="1" applyBorder="1"/>
    <xf numFmtId="4" fontId="8" fillId="0" borderId="77" xfId="0" applyNumberFormat="1" applyFont="1" applyFill="1" applyBorder="1"/>
    <xf numFmtId="4" fontId="8" fillId="0" borderId="90" xfId="0" applyNumberFormat="1" applyFont="1" applyFill="1" applyBorder="1"/>
    <xf numFmtId="4" fontId="8" fillId="0" borderId="86" xfId="0" applyNumberFormat="1" applyFont="1" applyFill="1" applyBorder="1"/>
    <xf numFmtId="0" fontId="10" fillId="0" borderId="90" xfId="0" applyFont="1" applyFill="1" applyBorder="1"/>
    <xf numFmtId="4" fontId="8" fillId="0" borderId="75" xfId="0" applyNumberFormat="1" applyFont="1" applyFill="1" applyBorder="1"/>
    <xf numFmtId="0" fontId="8" fillId="0" borderId="15" xfId="0" applyNumberFormat="1" applyFont="1" applyFill="1" applyBorder="1" applyAlignment="1">
      <alignment horizontal="left"/>
    </xf>
    <xf numFmtId="0" fontId="8" fillId="0" borderId="35" xfId="0" applyNumberFormat="1" applyFont="1" applyFill="1" applyBorder="1" applyAlignment="1">
      <alignment horizontal="left"/>
    </xf>
    <xf numFmtId="0" fontId="8" fillId="0" borderId="35" xfId="0" applyFont="1" applyFill="1" applyBorder="1"/>
    <xf numFmtId="4" fontId="8" fillId="8" borderId="91" xfId="0" applyNumberFormat="1" applyFont="1" applyFill="1" applyBorder="1"/>
    <xf numFmtId="4" fontId="4" fillId="0" borderId="57" xfId="0" applyNumberFormat="1" applyFont="1" applyFill="1" applyBorder="1" applyAlignment="1">
      <alignment horizontal="right"/>
    </xf>
    <xf numFmtId="4" fontId="4" fillId="0" borderId="56" xfId="0" applyNumberFormat="1" applyFont="1" applyFill="1" applyBorder="1" applyAlignment="1">
      <alignment horizontal="right"/>
    </xf>
    <xf numFmtId="0" fontId="4" fillId="0" borderId="56" xfId="0" applyFont="1" applyFill="1" applyBorder="1"/>
    <xf numFmtId="0" fontId="8" fillId="0" borderId="93" xfId="0" applyFont="1" applyFill="1" applyBorder="1"/>
    <xf numFmtId="0" fontId="3" fillId="0" borderId="94" xfId="0" applyNumberFormat="1" applyFont="1" applyFill="1" applyBorder="1" applyAlignment="1">
      <alignment horizontal="left"/>
    </xf>
    <xf numFmtId="0" fontId="11" fillId="0" borderId="56" xfId="0" applyFont="1" applyFill="1" applyBorder="1"/>
    <xf numFmtId="4" fontId="10" fillId="0" borderId="93" xfId="0" applyNumberFormat="1" applyFont="1" applyFill="1" applyBorder="1"/>
    <xf numFmtId="0" fontId="8" fillId="0" borderId="24" xfId="0" applyNumberFormat="1" applyFont="1" applyFill="1" applyBorder="1" applyAlignment="1">
      <alignment horizontal="right"/>
    </xf>
    <xf numFmtId="0" fontId="8" fillId="0" borderId="25" xfId="0" applyNumberFormat="1" applyFont="1" applyFill="1" applyBorder="1" applyAlignment="1">
      <alignment horizontal="right"/>
    </xf>
    <xf numFmtId="4" fontId="11" fillId="0" borderId="37" xfId="1" applyNumberFormat="1" applyFont="1" applyFill="1" applyBorder="1"/>
    <xf numFmtId="4" fontId="6" fillId="0" borderId="37" xfId="0" applyNumberFormat="1" applyFont="1" applyFill="1" applyBorder="1" applyAlignment="1">
      <alignment horizontal="right"/>
    </xf>
    <xf numFmtId="4" fontId="11" fillId="0" borderId="39" xfId="0" applyNumberFormat="1" applyFont="1" applyFill="1" applyBorder="1"/>
    <xf numFmtId="4" fontId="11" fillId="2" borderId="7" xfId="0" applyNumberFormat="1" applyFont="1" applyFill="1" applyBorder="1" applyAlignment="1">
      <alignment horizontal="right"/>
    </xf>
    <xf numFmtId="4" fontId="8" fillId="4" borderId="45" xfId="0" applyNumberFormat="1" applyFont="1" applyFill="1" applyBorder="1"/>
    <xf numFmtId="4" fontId="8" fillId="3" borderId="68" xfId="0" applyNumberFormat="1" applyFont="1" applyFill="1" applyBorder="1"/>
    <xf numFmtId="4" fontId="8" fillId="0" borderId="92" xfId="0" applyNumberFormat="1" applyFont="1" applyFill="1" applyBorder="1"/>
    <xf numFmtId="4" fontId="11" fillId="0" borderId="90" xfId="0" applyNumberFormat="1" applyFont="1" applyFill="1" applyBorder="1"/>
    <xf numFmtId="4" fontId="11" fillId="0" borderId="76" xfId="0" applyNumberFormat="1" applyFont="1" applyFill="1" applyBorder="1"/>
    <xf numFmtId="4" fontId="8" fillId="3" borderId="91" xfId="0" applyNumberFormat="1" applyFont="1" applyFill="1" applyBorder="1"/>
    <xf numFmtId="4" fontId="8" fillId="0" borderId="73" xfId="0" applyNumberFormat="1" applyFont="1" applyFill="1" applyBorder="1"/>
    <xf numFmtId="4" fontId="8" fillId="3" borderId="74" xfId="0" applyNumberFormat="1" applyFont="1" applyFill="1" applyBorder="1"/>
    <xf numFmtId="0" fontId="10" fillId="2" borderId="76" xfId="0" applyFont="1" applyFill="1" applyBorder="1"/>
    <xf numFmtId="0" fontId="10" fillId="2" borderId="75" xfId="0" applyFont="1" applyFill="1" applyBorder="1"/>
    <xf numFmtId="0" fontId="8" fillId="2" borderId="75" xfId="0" applyFont="1" applyFill="1" applyBorder="1"/>
    <xf numFmtId="4" fontId="11" fillId="2" borderId="90" xfId="0" applyNumberFormat="1" applyFont="1" applyFill="1" applyBorder="1" applyAlignment="1">
      <alignment horizontal="right"/>
    </xf>
    <xf numFmtId="4" fontId="8" fillId="4" borderId="68" xfId="0" applyNumberFormat="1" applyFont="1" applyFill="1" applyBorder="1"/>
    <xf numFmtId="4" fontId="10" fillId="0" borderId="7" xfId="0" applyNumberFormat="1" applyFont="1" applyFill="1" applyBorder="1" applyAlignment="1">
      <alignment horizontal="right"/>
    </xf>
    <xf numFmtId="4" fontId="10" fillId="0" borderId="27" xfId="0" applyNumberFormat="1" applyFont="1" applyFill="1" applyBorder="1" applyAlignment="1">
      <alignment horizontal="right"/>
    </xf>
    <xf numFmtId="4" fontId="10" fillId="0" borderId="50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4" fontId="8" fillId="4" borderId="45" xfId="0" applyNumberFormat="1" applyFont="1" applyFill="1" applyBorder="1" applyAlignment="1">
      <alignment horizontal="right"/>
    </xf>
    <xf numFmtId="4" fontId="8" fillId="0" borderId="92" xfId="0" applyNumberFormat="1" applyFont="1" applyFill="1" applyBorder="1" applyAlignment="1">
      <alignment horizontal="right"/>
    </xf>
    <xf numFmtId="4" fontId="8" fillId="2" borderId="75" xfId="0" applyNumberFormat="1" applyFont="1" applyFill="1" applyBorder="1" applyAlignment="1">
      <alignment horizontal="right"/>
    </xf>
    <xf numFmtId="4" fontId="8" fillId="0" borderId="90" xfId="0" applyNumberFormat="1" applyFont="1" applyFill="1" applyBorder="1" applyAlignment="1">
      <alignment horizontal="right"/>
    </xf>
    <xf numFmtId="4" fontId="10" fillId="0" borderId="90" xfId="0" applyNumberFormat="1" applyFont="1" applyFill="1" applyBorder="1" applyAlignment="1">
      <alignment horizontal="right"/>
    </xf>
    <xf numFmtId="4" fontId="10" fillId="0" borderId="75" xfId="0" applyNumberFormat="1" applyFont="1" applyFill="1" applyBorder="1" applyAlignment="1">
      <alignment horizontal="right"/>
    </xf>
    <xf numFmtId="4" fontId="10" fillId="0" borderId="77" xfId="0" applyNumberFormat="1" applyFont="1" applyFill="1" applyBorder="1" applyAlignment="1">
      <alignment horizontal="right"/>
    </xf>
    <xf numFmtId="4" fontId="8" fillId="0" borderId="75" xfId="0" applyNumberFormat="1" applyFont="1" applyFill="1" applyBorder="1" applyAlignment="1">
      <alignment horizontal="right"/>
    </xf>
    <xf numFmtId="4" fontId="10" fillId="0" borderId="84" xfId="0" applyNumberFormat="1" applyFont="1" applyFill="1" applyBorder="1" applyAlignment="1">
      <alignment horizontal="right"/>
    </xf>
    <xf numFmtId="4" fontId="8" fillId="2" borderId="74" xfId="0" applyNumberFormat="1" applyFont="1" applyFill="1" applyBorder="1" applyAlignment="1">
      <alignment horizontal="center"/>
    </xf>
    <xf numFmtId="4" fontId="11" fillId="2" borderId="75" xfId="0" applyNumberFormat="1" applyFont="1" applyFill="1" applyBorder="1" applyAlignment="1">
      <alignment horizontal="right"/>
    </xf>
    <xf numFmtId="4" fontId="8" fillId="4" borderId="68" xfId="0" applyNumberFormat="1" applyFont="1" applyFill="1" applyBorder="1" applyAlignment="1">
      <alignment horizontal="right"/>
    </xf>
    <xf numFmtId="4" fontId="11" fillId="2" borderId="50" xfId="0" applyNumberFormat="1" applyFont="1" applyFill="1" applyBorder="1" applyAlignment="1">
      <alignment horizontal="right"/>
    </xf>
    <xf numFmtId="4" fontId="8" fillId="0" borderId="74" xfId="0" applyNumberFormat="1" applyFont="1" applyFill="1" applyBorder="1" applyAlignment="1">
      <alignment horizontal="right"/>
    </xf>
    <xf numFmtId="4" fontId="11" fillId="2" borderId="84" xfId="0" applyNumberFormat="1" applyFont="1" applyFill="1" applyBorder="1" applyAlignment="1">
      <alignment horizontal="right"/>
    </xf>
    <xf numFmtId="4" fontId="11" fillId="0" borderId="93" xfId="0" applyNumberFormat="1" applyFont="1" applyFill="1" applyBorder="1"/>
    <xf numFmtId="4" fontId="8" fillId="4" borderId="91" xfId="0" applyNumberFormat="1" applyFont="1" applyFill="1" applyBorder="1" applyAlignment="1">
      <alignment horizontal="right"/>
    </xf>
    <xf numFmtId="4" fontId="8" fillId="0" borderId="76" xfId="0" applyNumberFormat="1" applyFont="1" applyFill="1" applyBorder="1" applyAlignment="1">
      <alignment horizontal="right"/>
    </xf>
    <xf numFmtId="0" fontId="2" fillId="0" borderId="0" xfId="0" applyFont="1" applyFill="1" applyBorder="1"/>
    <xf numFmtId="4" fontId="6" fillId="0" borderId="37" xfId="1" applyNumberFormat="1" applyFont="1" applyFill="1" applyBorder="1"/>
    <xf numFmtId="4" fontId="8" fillId="0" borderId="10" xfId="0" applyNumberFormat="1" applyFont="1" applyFill="1" applyBorder="1" applyAlignment="1">
      <alignment horizontal="right"/>
    </xf>
    <xf numFmtId="0" fontId="8" fillId="0" borderId="56" xfId="0" applyFont="1" applyFill="1" applyBorder="1"/>
    <xf numFmtId="4" fontId="10" fillId="0" borderId="37" xfId="0" applyNumberFormat="1" applyFont="1" applyFill="1" applyBorder="1" applyAlignment="1">
      <alignment horizontal="right"/>
    </xf>
    <xf numFmtId="4" fontId="8" fillId="0" borderId="10" xfId="0" applyNumberFormat="1" applyFont="1" applyFill="1" applyBorder="1"/>
    <xf numFmtId="4" fontId="8" fillId="2" borderId="10" xfId="0" applyNumberFormat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Border="1" applyAlignment="1">
      <alignment horizontal="left"/>
    </xf>
    <xf numFmtId="0" fontId="10" fillId="0" borderId="0" xfId="0" applyFont="1"/>
    <xf numFmtId="4" fontId="8" fillId="10" borderId="15" xfId="1" applyNumberFormat="1" applyFont="1" applyFill="1" applyBorder="1"/>
    <xf numFmtId="0" fontId="8" fillId="4" borderId="113" xfId="0" applyFont="1" applyFill="1" applyBorder="1"/>
    <xf numFmtId="0" fontId="8" fillId="4" borderId="108" xfId="0" applyFont="1" applyFill="1" applyBorder="1"/>
    <xf numFmtId="4" fontId="8" fillId="8" borderId="76" xfId="0" applyNumberFormat="1" applyFont="1" applyFill="1" applyBorder="1"/>
    <xf numFmtId="4" fontId="8" fillId="4" borderId="83" xfId="0" applyNumberFormat="1" applyFont="1" applyFill="1" applyBorder="1"/>
    <xf numFmtId="0" fontId="4" fillId="0" borderId="15" xfId="0" applyFont="1" applyFill="1" applyBorder="1"/>
    <xf numFmtId="0" fontId="5" fillId="5" borderId="15" xfId="0" applyFont="1" applyFill="1" applyBorder="1"/>
    <xf numFmtId="4" fontId="8" fillId="0" borderId="15" xfId="0" applyNumberFormat="1" applyFont="1" applyFill="1" applyBorder="1"/>
    <xf numFmtId="4" fontId="5" fillId="0" borderId="15" xfId="0" applyNumberFormat="1" applyFont="1" applyFill="1" applyBorder="1"/>
    <xf numFmtId="0" fontId="3" fillId="0" borderId="15" xfId="0" applyFont="1" applyFill="1" applyBorder="1"/>
    <xf numFmtId="0" fontId="10" fillId="0" borderId="15" xfId="0" applyFont="1" applyFill="1" applyBorder="1"/>
    <xf numFmtId="0" fontId="10" fillId="0" borderId="20" xfId="0" applyFont="1" applyFill="1" applyBorder="1"/>
    <xf numFmtId="0" fontId="10" fillId="0" borderId="81" xfId="0" applyFont="1" applyFill="1" applyBorder="1"/>
    <xf numFmtId="0" fontId="8" fillId="0" borderId="10" xfId="0" applyFont="1" applyFill="1" applyBorder="1"/>
    <xf numFmtId="4" fontId="8" fillId="0" borderId="117" xfId="0" applyNumberFormat="1" applyFont="1" applyFill="1" applyBorder="1"/>
    <xf numFmtId="4" fontId="8" fillId="0" borderId="20" xfId="0" applyNumberFormat="1" applyFont="1" applyFill="1" applyBorder="1"/>
    <xf numFmtId="4" fontId="8" fillId="0" borderId="37" xfId="0" applyNumberFormat="1" applyFont="1" applyFill="1" applyBorder="1" applyAlignment="1">
      <alignment horizontal="right"/>
    </xf>
    <xf numFmtId="4" fontId="10" fillId="0" borderId="81" xfId="0" applyNumberFormat="1" applyFont="1" applyFill="1" applyBorder="1" applyAlignment="1">
      <alignment horizontal="right"/>
    </xf>
    <xf numFmtId="4" fontId="8" fillId="0" borderId="81" xfId="0" applyNumberFormat="1" applyFont="1" applyFill="1" applyBorder="1"/>
    <xf numFmtId="4" fontId="8" fillId="2" borderId="62" xfId="0" applyNumberFormat="1" applyFont="1" applyFill="1" applyBorder="1" applyAlignment="1">
      <alignment horizontal="center"/>
    </xf>
    <xf numFmtId="4" fontId="4" fillId="8" borderId="109" xfId="0" applyNumberFormat="1" applyFont="1" applyFill="1" applyBorder="1"/>
    <xf numFmtId="4" fontId="4" fillId="8" borderId="84" xfId="0" applyNumberFormat="1" applyFont="1" applyFill="1" applyBorder="1"/>
    <xf numFmtId="4" fontId="4" fillId="7" borderId="37" xfId="1" applyNumberFormat="1" applyFont="1" applyFill="1" applyBorder="1"/>
    <xf numFmtId="4" fontId="4" fillId="8" borderId="109" xfId="1" applyNumberFormat="1" applyFont="1" applyFill="1" applyBorder="1"/>
    <xf numFmtId="4" fontId="4" fillId="0" borderId="37" xfId="1" applyNumberFormat="1" applyFont="1" applyFill="1" applyBorder="1"/>
    <xf numFmtId="4" fontId="4" fillId="8" borderId="37" xfId="1" applyNumberFormat="1" applyFont="1" applyFill="1" applyBorder="1"/>
    <xf numFmtId="4" fontId="8" fillId="0" borderId="5" xfId="0" applyNumberFormat="1" applyFont="1" applyFill="1" applyBorder="1" applyAlignment="1">
      <alignment horizontal="right"/>
    </xf>
    <xf numFmtId="4" fontId="10" fillId="0" borderId="31" xfId="0" applyNumberFormat="1" applyFont="1" applyFill="1" applyBorder="1" applyAlignment="1">
      <alignment horizontal="right"/>
    </xf>
    <xf numFmtId="0" fontId="8" fillId="4" borderId="100" xfId="0" applyFont="1" applyFill="1" applyBorder="1"/>
    <xf numFmtId="4" fontId="8" fillId="4" borderId="120" xfId="0" applyNumberFormat="1" applyFont="1" applyFill="1" applyBorder="1" applyAlignment="1">
      <alignment horizontal="right"/>
    </xf>
    <xf numFmtId="4" fontId="8" fillId="0" borderId="84" xfId="0" applyNumberFormat="1" applyFont="1" applyFill="1" applyBorder="1" applyAlignment="1">
      <alignment horizontal="right"/>
    </xf>
    <xf numFmtId="4" fontId="8" fillId="0" borderId="54" xfId="0" applyNumberFormat="1" applyFont="1" applyFill="1" applyBorder="1" applyAlignment="1">
      <alignment horizontal="right"/>
    </xf>
    <xf numFmtId="0" fontId="8" fillId="4" borderId="1" xfId="0" applyNumberFormat="1" applyFont="1" applyFill="1" applyBorder="1" applyAlignment="1">
      <alignment horizontal="left"/>
    </xf>
    <xf numFmtId="4" fontId="8" fillId="4" borderId="1" xfId="0" applyNumberFormat="1" applyFont="1" applyFill="1" applyBorder="1"/>
    <xf numFmtId="0" fontId="4" fillId="0" borderId="38" xfId="0" applyFont="1" applyFill="1" applyBorder="1"/>
    <xf numFmtId="4" fontId="4" fillId="0" borderId="38" xfId="0" applyNumberFormat="1" applyFont="1" applyFill="1" applyBorder="1"/>
    <xf numFmtId="4" fontId="4" fillId="0" borderId="61" xfId="0" applyNumberFormat="1" applyFont="1" applyFill="1" applyBorder="1"/>
    <xf numFmtId="0" fontId="17" fillId="0" borderId="38" xfId="0" applyFont="1" applyFill="1" applyBorder="1"/>
    <xf numFmtId="0" fontId="3" fillId="0" borderId="61" xfId="0" applyFont="1" applyFill="1" applyBorder="1"/>
    <xf numFmtId="0" fontId="3" fillId="0" borderId="108" xfId="0" applyFont="1" applyFill="1" applyBorder="1"/>
    <xf numFmtId="4" fontId="5" fillId="0" borderId="113" xfId="0" applyNumberFormat="1" applyFont="1" applyFill="1" applyBorder="1"/>
    <xf numFmtId="4" fontId="4" fillId="8" borderId="95" xfId="1" applyNumberFormat="1" applyFont="1" applyFill="1" applyBorder="1"/>
    <xf numFmtId="4" fontId="8" fillId="0" borderId="23" xfId="0" applyNumberFormat="1" applyFont="1" applyFill="1" applyBorder="1"/>
    <xf numFmtId="4" fontId="4" fillId="7" borderId="95" xfId="1" applyNumberFormat="1" applyFont="1" applyFill="1" applyBorder="1"/>
    <xf numFmtId="4" fontId="4" fillId="7" borderId="20" xfId="1" applyNumberFormat="1" applyFont="1" applyFill="1" applyBorder="1"/>
    <xf numFmtId="4" fontId="8" fillId="0" borderId="41" xfId="0" applyNumberFormat="1" applyFont="1" applyFill="1" applyBorder="1"/>
    <xf numFmtId="4" fontId="8" fillId="0" borderId="54" xfId="0" applyNumberFormat="1" applyFont="1" applyFill="1" applyBorder="1"/>
    <xf numFmtId="4" fontId="11" fillId="0" borderId="76" xfId="1" applyNumberFormat="1" applyFont="1" applyFill="1" applyBorder="1"/>
    <xf numFmtId="0" fontId="4" fillId="0" borderId="20" xfId="0" applyFont="1" applyFill="1" applyBorder="1"/>
    <xf numFmtId="0" fontId="8" fillId="0" borderId="0" xfId="0" applyFont="1"/>
    <xf numFmtId="4" fontId="8" fillId="3" borderId="95" xfId="0" applyNumberFormat="1" applyFont="1" applyFill="1" applyBorder="1"/>
    <xf numFmtId="0" fontId="5" fillId="0" borderId="20" xfId="0" applyFont="1" applyFill="1" applyBorder="1"/>
    <xf numFmtId="0" fontId="3" fillId="0" borderId="20" xfId="0" applyFont="1" applyFill="1" applyBorder="1"/>
    <xf numFmtId="0" fontId="3" fillId="0" borderId="81" xfId="0" applyFont="1" applyFill="1" applyBorder="1"/>
    <xf numFmtId="0" fontId="4" fillId="0" borderId="62" xfId="0" applyFont="1" applyFill="1" applyBorder="1"/>
    <xf numFmtId="4" fontId="4" fillId="0" borderId="62" xfId="0" applyNumberFormat="1" applyFont="1" applyFill="1" applyBorder="1"/>
    <xf numFmtId="4" fontId="4" fillId="0" borderId="122" xfId="0" applyNumberFormat="1" applyFont="1" applyFill="1" applyBorder="1"/>
    <xf numFmtId="0" fontId="4" fillId="0" borderId="81" xfId="0" applyFont="1" applyFill="1" applyBorder="1"/>
    <xf numFmtId="4" fontId="3" fillId="0" borderId="62" xfId="0" applyNumberFormat="1" applyFont="1" applyFill="1" applyBorder="1"/>
    <xf numFmtId="0" fontId="4" fillId="0" borderId="62" xfId="0" applyFont="1" applyFill="1" applyBorder="1" applyAlignment="1">
      <alignment horizontal="center"/>
    </xf>
    <xf numFmtId="4" fontId="11" fillId="2" borderId="95" xfId="0" applyNumberFormat="1" applyFont="1" applyFill="1" applyBorder="1" applyAlignment="1">
      <alignment horizontal="right"/>
    </xf>
    <xf numFmtId="4" fontId="10" fillId="0" borderId="118" xfId="1" applyNumberFormat="1" applyFont="1" applyFill="1" applyBorder="1"/>
    <xf numFmtId="4" fontId="4" fillId="8" borderId="20" xfId="1" applyNumberFormat="1" applyFont="1" applyFill="1" applyBorder="1"/>
    <xf numFmtId="4" fontId="8" fillId="0" borderId="118" xfId="0" applyNumberFormat="1" applyFont="1" applyFill="1" applyBorder="1" applyAlignment="1">
      <alignment horizontal="right"/>
    </xf>
    <xf numFmtId="4" fontId="6" fillId="0" borderId="7" xfId="1" applyNumberFormat="1" applyFont="1" applyFill="1" applyBorder="1"/>
    <xf numFmtId="4" fontId="4" fillId="8" borderId="45" xfId="1" applyNumberFormat="1" applyFont="1" applyFill="1" applyBorder="1"/>
    <xf numFmtId="4" fontId="4" fillId="0" borderId="7" xfId="1" applyNumberFormat="1" applyFont="1" applyFill="1" applyBorder="1"/>
    <xf numFmtId="4" fontId="11" fillId="0" borderId="37" xfId="0" applyNumberFormat="1" applyFont="1" applyFill="1" applyBorder="1"/>
    <xf numFmtId="4" fontId="11" fillId="0" borderId="20" xfId="0" applyNumberFormat="1" applyFont="1" applyFill="1" applyBorder="1"/>
    <xf numFmtId="4" fontId="10" fillId="0" borderId="20" xfId="0" applyNumberFormat="1" applyFont="1" applyFill="1" applyBorder="1"/>
    <xf numFmtId="0" fontId="8" fillId="0" borderId="115" xfId="0" applyFont="1" applyFill="1" applyBorder="1"/>
    <xf numFmtId="0" fontId="10" fillId="2" borderId="20" xfId="0" applyFont="1" applyFill="1" applyBorder="1"/>
    <xf numFmtId="0" fontId="10" fillId="2" borderId="10" xfId="0" applyFont="1" applyFill="1" applyBorder="1"/>
    <xf numFmtId="0" fontId="8" fillId="2" borderId="10" xfId="0" applyFont="1" applyFill="1" applyBorder="1"/>
    <xf numFmtId="4" fontId="11" fillId="2" borderId="37" xfId="0" applyNumberFormat="1" applyFont="1" applyFill="1" applyBorder="1" applyAlignment="1">
      <alignment horizontal="right"/>
    </xf>
    <xf numFmtId="4" fontId="8" fillId="4" borderId="109" xfId="0" applyNumberFormat="1" applyFont="1" applyFill="1" applyBorder="1"/>
    <xf numFmtId="4" fontId="8" fillId="0" borderId="117" xfId="0" applyNumberFormat="1" applyFont="1" applyFill="1" applyBorder="1" applyAlignment="1">
      <alignment horizontal="right"/>
    </xf>
    <xf numFmtId="4" fontId="10" fillId="0" borderId="10" xfId="0" applyNumberFormat="1" applyFont="1" applyFill="1" applyBorder="1" applyAlignment="1">
      <alignment horizontal="right"/>
    </xf>
    <xf numFmtId="4" fontId="10" fillId="0" borderId="95" xfId="0" applyNumberFormat="1" applyFont="1" applyFill="1" applyBorder="1" applyAlignment="1">
      <alignment horizontal="right"/>
    </xf>
    <xf numFmtId="4" fontId="8" fillId="4" borderId="66" xfId="0" applyNumberFormat="1" applyFont="1" applyFill="1" applyBorder="1"/>
    <xf numFmtId="4" fontId="11" fillId="2" borderId="10" xfId="0" applyNumberFormat="1" applyFont="1" applyFill="1" applyBorder="1" applyAlignment="1">
      <alignment horizontal="right"/>
    </xf>
    <xf numFmtId="4" fontId="8" fillId="4" borderId="109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0" fontId="3" fillId="0" borderId="122" xfId="0" applyFont="1" applyFill="1" applyBorder="1"/>
    <xf numFmtId="4" fontId="8" fillId="0" borderId="62" xfId="0" applyNumberFormat="1" applyFont="1" applyFill="1" applyBorder="1" applyAlignment="1">
      <alignment horizontal="right"/>
    </xf>
    <xf numFmtId="4" fontId="8" fillId="4" borderId="133" xfId="0" applyNumberFormat="1" applyFont="1" applyFill="1" applyBorder="1" applyAlignment="1">
      <alignment horizontal="right"/>
    </xf>
    <xf numFmtId="4" fontId="8" fillId="4" borderId="67" xfId="0" applyNumberFormat="1" applyFont="1" applyFill="1" applyBorder="1"/>
    <xf numFmtId="4" fontId="4" fillId="0" borderId="63" xfId="0" applyNumberFormat="1" applyFont="1" applyFill="1" applyBorder="1"/>
    <xf numFmtId="4" fontId="5" fillId="0" borderId="67" xfId="0" applyNumberFormat="1" applyFont="1" applyFill="1" applyBorder="1"/>
    <xf numFmtId="0" fontId="22" fillId="0" borderId="0" xfId="0" applyFont="1"/>
    <xf numFmtId="4" fontId="22" fillId="0" borderId="0" xfId="0" applyNumberFormat="1" applyFont="1"/>
    <xf numFmtId="4" fontId="22" fillId="9" borderId="0" xfId="0" applyNumberFormat="1" applyFont="1" applyFill="1"/>
    <xf numFmtId="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Fill="1"/>
    <xf numFmtId="4" fontId="5" fillId="9" borderId="0" xfId="0" applyNumberFormat="1" applyFont="1" applyFill="1"/>
    <xf numFmtId="4" fontId="5" fillId="0" borderId="0" xfId="0" applyNumberFormat="1" applyFont="1"/>
    <xf numFmtId="4" fontId="5" fillId="0" borderId="0" xfId="0" applyNumberFormat="1" applyFont="1" applyFill="1" applyBorder="1" applyAlignment="1">
      <alignment horizontal="left"/>
    </xf>
    <xf numFmtId="0" fontId="22" fillId="0" borderId="0" xfId="0" applyNumberFormat="1" applyFont="1" applyFill="1" applyBorder="1" applyAlignment="1">
      <alignment horizontal="left"/>
    </xf>
    <xf numFmtId="0" fontId="22" fillId="0" borderId="0" xfId="0" applyFont="1" applyFill="1" applyBorder="1"/>
    <xf numFmtId="4" fontId="5" fillId="0" borderId="0" xfId="0" applyNumberFormat="1" applyFont="1" applyFill="1" applyBorder="1"/>
    <xf numFmtId="4" fontId="5" fillId="9" borderId="0" xfId="0" applyNumberFormat="1" applyFont="1" applyFill="1" applyBorder="1"/>
    <xf numFmtId="4" fontId="5" fillId="0" borderId="0" xfId="0" applyNumberFormat="1" applyFont="1" applyBorder="1"/>
    <xf numFmtId="0" fontId="22" fillId="0" borderId="25" xfId="0" applyNumberFormat="1" applyFont="1" applyFill="1" applyBorder="1" applyAlignment="1">
      <alignment horizontal="left"/>
    </xf>
    <xf numFmtId="0" fontId="5" fillId="0" borderId="25" xfId="0" applyFont="1" applyFill="1" applyBorder="1"/>
    <xf numFmtId="4" fontId="5" fillId="0" borderId="25" xfId="0" applyNumberFormat="1" applyFont="1" applyBorder="1"/>
    <xf numFmtId="0" fontId="5" fillId="0" borderId="1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5" fillId="9" borderId="2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5" fillId="0" borderId="38" xfId="0" applyNumberFormat="1" applyFont="1" applyFill="1" applyBorder="1" applyAlignment="1">
      <alignment horizontal="center" wrapText="1"/>
    </xf>
    <xf numFmtId="4" fontId="5" fillId="0" borderId="6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left"/>
    </xf>
    <xf numFmtId="4" fontId="5" fillId="0" borderId="74" xfId="0" applyNumberFormat="1" applyFont="1" applyBorder="1"/>
    <xf numFmtId="0" fontId="22" fillId="0" borderId="4" xfId="0" applyNumberFormat="1" applyFont="1" applyFill="1" applyBorder="1" applyAlignment="1">
      <alignment horizontal="left"/>
    </xf>
    <xf numFmtId="0" fontId="22" fillId="0" borderId="122" xfId="0" applyFont="1" applyFill="1" applyBorder="1"/>
    <xf numFmtId="4" fontId="22" fillId="0" borderId="0" xfId="0" applyNumberFormat="1" applyFont="1" applyFill="1" applyBorder="1"/>
    <xf numFmtId="4" fontId="22" fillId="9" borderId="0" xfId="0" applyNumberFormat="1" applyFont="1" applyFill="1" applyBorder="1"/>
    <xf numFmtId="4" fontId="22" fillId="0" borderId="113" xfId="0" applyNumberFormat="1" applyFont="1" applyBorder="1"/>
    <xf numFmtId="4" fontId="22" fillId="0" borderId="61" xfId="0" applyNumberFormat="1" applyFont="1" applyFill="1" applyBorder="1"/>
    <xf numFmtId="4" fontId="22" fillId="0" borderId="20" xfId="0" applyNumberFormat="1" applyFont="1" applyFill="1" applyBorder="1"/>
    <xf numFmtId="4" fontId="22" fillId="0" borderId="0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22" fillId="0" borderId="20" xfId="0" applyFont="1" applyFill="1" applyBorder="1"/>
    <xf numFmtId="4" fontId="22" fillId="0" borderId="61" xfId="0" applyNumberFormat="1" applyFont="1" applyBorder="1"/>
    <xf numFmtId="4" fontId="22" fillId="0" borderId="0" xfId="0" applyNumberFormat="1" applyFont="1" applyBorder="1"/>
    <xf numFmtId="0" fontId="5" fillId="0" borderId="4" xfId="0" applyNumberFormat="1" applyFont="1" applyFill="1" applyBorder="1" applyAlignment="1">
      <alignment horizontal="left"/>
    </xf>
    <xf numFmtId="4" fontId="22" fillId="0" borderId="28" xfId="0" applyNumberFormat="1" applyFont="1" applyBorder="1"/>
    <xf numFmtId="4" fontId="5" fillId="0" borderId="61" xfId="0" applyNumberFormat="1" applyFont="1" applyFill="1" applyBorder="1"/>
    <xf numFmtId="4" fontId="5" fillId="0" borderId="20" xfId="0" applyNumberFormat="1" applyFont="1" applyFill="1" applyBorder="1"/>
    <xf numFmtId="0" fontId="22" fillId="0" borderId="5" xfId="0" applyNumberFormat="1" applyFont="1" applyFill="1" applyBorder="1" applyAlignment="1">
      <alignment horizontal="left"/>
    </xf>
    <xf numFmtId="0" fontId="22" fillId="0" borderId="6" xfId="0" applyFont="1" applyFill="1" applyBorder="1"/>
    <xf numFmtId="0" fontId="22" fillId="0" borderId="37" xfId="0" applyFont="1" applyFill="1" applyBorder="1"/>
    <xf numFmtId="4" fontId="22" fillId="0" borderId="37" xfId="1" applyNumberFormat="1" applyFont="1" applyFill="1" applyBorder="1"/>
    <xf numFmtId="4" fontId="22" fillId="9" borderId="11" xfId="1" applyNumberFormat="1" applyFont="1" applyFill="1" applyBorder="1"/>
    <xf numFmtId="4" fontId="23" fillId="0" borderId="8" xfId="1" applyNumberFormat="1" applyFont="1" applyFill="1" applyBorder="1"/>
    <xf numFmtId="4" fontId="22" fillId="0" borderId="90" xfId="1" applyNumberFormat="1" applyFont="1" applyFill="1" applyBorder="1"/>
    <xf numFmtId="4" fontId="22" fillId="0" borderId="37" xfId="1" applyNumberFormat="1" applyFont="1" applyFill="1" applyBorder="1" applyAlignment="1">
      <alignment horizontal="left"/>
    </xf>
    <xf numFmtId="4" fontId="24" fillId="0" borderId="74" xfId="0" applyNumberFormat="1" applyFont="1" applyBorder="1"/>
    <xf numFmtId="4" fontId="22" fillId="0" borderId="15" xfId="1" applyNumberFormat="1" applyFont="1" applyFill="1" applyBorder="1"/>
    <xf numFmtId="4" fontId="22" fillId="0" borderId="8" xfId="1" applyNumberFormat="1" applyFont="1" applyFill="1" applyBorder="1"/>
    <xf numFmtId="0" fontId="5" fillId="6" borderId="43" xfId="0" applyNumberFormat="1" applyFont="1" applyFill="1" applyBorder="1" applyAlignment="1">
      <alignment horizontal="left"/>
    </xf>
    <xf numFmtId="0" fontId="5" fillId="6" borderId="51" xfId="0" applyFont="1" applyFill="1" applyBorder="1"/>
    <xf numFmtId="0" fontId="5" fillId="6" borderId="44" xfId="0" applyFont="1" applyFill="1" applyBorder="1"/>
    <xf numFmtId="0" fontId="5" fillId="6" borderId="109" xfId="0" applyFont="1" applyFill="1" applyBorder="1"/>
    <xf numFmtId="4" fontId="5" fillId="6" borderId="109" xfId="0" applyNumberFormat="1" applyFont="1" applyFill="1" applyBorder="1" applyAlignment="1">
      <alignment horizontal="right"/>
    </xf>
    <xf numFmtId="4" fontId="5" fillId="9" borderId="66" xfId="0" applyNumberFormat="1" applyFont="1" applyFill="1" applyBorder="1" applyAlignment="1">
      <alignment horizontal="right"/>
    </xf>
    <xf numFmtId="4" fontId="5" fillId="6" borderId="102" xfId="0" applyNumberFormat="1" applyFont="1" applyFill="1" applyBorder="1" applyAlignment="1">
      <alignment horizontal="right"/>
    </xf>
    <xf numFmtId="4" fontId="5" fillId="6" borderId="66" xfId="0" applyNumberFormat="1" applyFont="1" applyFill="1" applyBorder="1" applyAlignment="1">
      <alignment horizontal="right"/>
    </xf>
    <xf numFmtId="4" fontId="5" fillId="6" borderId="109" xfId="0" applyNumberFormat="1" applyFont="1" applyFill="1" applyBorder="1" applyAlignment="1">
      <alignment horizontal="left"/>
    </xf>
    <xf numFmtId="4" fontId="25" fillId="6" borderId="80" xfId="0" applyNumberFormat="1" applyFont="1" applyFill="1" applyBorder="1" applyAlignment="1">
      <alignment horizontal="right"/>
    </xf>
    <xf numFmtId="4" fontId="5" fillId="0" borderId="9" xfId="0" applyNumberFormat="1" applyFont="1" applyFill="1" applyBorder="1" applyAlignment="1">
      <alignment horizontal="right"/>
    </xf>
    <xf numFmtId="4" fontId="5" fillId="9" borderId="9" xfId="0" applyNumberFormat="1" applyFont="1" applyFill="1" applyBorder="1" applyAlignment="1">
      <alignment horizontal="right"/>
    </xf>
    <xf numFmtId="4" fontId="5" fillId="0" borderId="103" xfId="0" applyNumberFormat="1" applyFont="1" applyFill="1" applyBorder="1" applyAlignment="1">
      <alignment horizontal="right"/>
    </xf>
    <xf numFmtId="4" fontId="5" fillId="0" borderId="104" xfId="0" applyNumberFormat="1" applyFont="1" applyFill="1" applyBorder="1" applyAlignment="1">
      <alignment horizontal="right"/>
    </xf>
    <xf numFmtId="4" fontId="5" fillId="0" borderId="9" xfId="0" applyNumberFormat="1" applyFont="1" applyFill="1" applyBorder="1" applyAlignment="1">
      <alignment horizontal="left"/>
    </xf>
    <xf numFmtId="4" fontId="5" fillId="0" borderId="10" xfId="0" applyNumberFormat="1" applyFont="1" applyFill="1" applyBorder="1" applyAlignment="1">
      <alignment horizontal="right"/>
    </xf>
    <xf numFmtId="4" fontId="5" fillId="9" borderId="10" xfId="0" applyNumberFormat="1" applyFont="1" applyFill="1" applyBorder="1" applyAlignment="1">
      <alignment horizontal="right"/>
    </xf>
    <xf numFmtId="4" fontId="5" fillId="0" borderId="27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5" fillId="0" borderId="6" xfId="0" applyFont="1" applyFill="1" applyBorder="1"/>
    <xf numFmtId="0" fontId="5" fillId="0" borderId="37" xfId="0" applyFont="1" applyFill="1" applyBorder="1"/>
    <xf numFmtId="4" fontId="22" fillId="0" borderId="37" xfId="0" applyNumberFormat="1" applyFont="1" applyFill="1" applyBorder="1" applyAlignment="1">
      <alignment horizontal="right"/>
    </xf>
    <xf numFmtId="4" fontId="22" fillId="9" borderId="8" xfId="0" applyNumberFormat="1" applyFont="1" applyFill="1" applyBorder="1" applyAlignment="1">
      <alignment horizontal="right"/>
    </xf>
    <xf numFmtId="4" fontId="22" fillId="0" borderId="15" xfId="0" applyNumberFormat="1" applyFont="1" applyFill="1" applyBorder="1" applyAlignment="1">
      <alignment horizontal="right"/>
    </xf>
    <xf numFmtId="4" fontId="22" fillId="0" borderId="8" xfId="0" applyNumberFormat="1" applyFont="1" applyFill="1" applyBorder="1" applyAlignment="1">
      <alignment horizontal="right"/>
    </xf>
    <xf numFmtId="4" fontId="22" fillId="0" borderId="37" xfId="0" applyNumberFormat="1" applyFont="1" applyFill="1" applyBorder="1" applyAlignment="1">
      <alignment horizontal="left"/>
    </xf>
    <xf numFmtId="4" fontId="22" fillId="0" borderId="74" xfId="0" applyNumberFormat="1" applyFont="1" applyBorder="1"/>
    <xf numFmtId="0" fontId="22" fillId="0" borderId="11" xfId="0" applyFont="1" applyFill="1" applyBorder="1"/>
    <xf numFmtId="4" fontId="22" fillId="9" borderId="8" xfId="1" applyNumberFormat="1" applyFont="1" applyFill="1" applyBorder="1"/>
    <xf numFmtId="4" fontId="5" fillId="0" borderId="37" xfId="0" applyNumberFormat="1" applyFont="1" applyFill="1" applyBorder="1" applyAlignment="1">
      <alignment horizontal="right"/>
    </xf>
    <xf numFmtId="4" fontId="5" fillId="9" borderId="8" xfId="0" applyNumberFormat="1" applyFont="1" applyFill="1" applyBorder="1" applyAlignment="1">
      <alignment horizontal="right"/>
    </xf>
    <xf numFmtId="4" fontId="5" fillId="0" borderId="15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4" fontId="5" fillId="0" borderId="37" xfId="0" applyNumberFormat="1" applyFont="1" applyFill="1" applyBorder="1" applyAlignment="1">
      <alignment horizontal="left"/>
    </xf>
    <xf numFmtId="4" fontId="5" fillId="6" borderId="109" xfId="1" applyNumberFormat="1" applyFont="1" applyFill="1" applyBorder="1"/>
    <xf numFmtId="4" fontId="5" fillId="9" borderId="51" xfId="1" applyNumberFormat="1" applyFont="1" applyFill="1" applyBorder="1"/>
    <xf numFmtId="4" fontId="5" fillId="6" borderId="102" xfId="1" applyNumberFormat="1" applyFont="1" applyFill="1" applyBorder="1"/>
    <xf numFmtId="4" fontId="5" fillId="6" borderId="66" xfId="1" applyNumberFormat="1" applyFont="1" applyFill="1" applyBorder="1"/>
    <xf numFmtId="4" fontId="5" fillId="6" borderId="109" xfId="1" applyNumberFormat="1" applyFont="1" applyFill="1" applyBorder="1" applyAlignment="1">
      <alignment horizontal="left"/>
    </xf>
    <xf numFmtId="4" fontId="25" fillId="6" borderId="63" xfId="0" applyNumberFormat="1" applyFont="1" applyFill="1" applyBorder="1" applyAlignment="1">
      <alignment horizontal="right"/>
    </xf>
    <xf numFmtId="0" fontId="5" fillId="0" borderId="35" xfId="0" applyFont="1" applyFill="1" applyBorder="1"/>
    <xf numFmtId="0" fontId="5" fillId="0" borderId="9" xfId="0" applyFont="1" applyFill="1" applyBorder="1"/>
    <xf numFmtId="4" fontId="5" fillId="0" borderId="35" xfId="0" applyNumberFormat="1" applyFont="1" applyFill="1" applyBorder="1" applyAlignment="1">
      <alignment horizontal="right"/>
    </xf>
    <xf numFmtId="4" fontId="5" fillId="9" borderId="82" xfId="0" applyNumberFormat="1" applyFont="1" applyFill="1" applyBorder="1" applyAlignment="1">
      <alignment horizontal="right"/>
    </xf>
    <xf numFmtId="4" fontId="5" fillId="0" borderId="61" xfId="0" applyNumberFormat="1" applyFont="1" applyFill="1" applyBorder="1" applyAlignment="1">
      <alignment horizontal="right"/>
    </xf>
    <xf numFmtId="4" fontId="5" fillId="0" borderId="36" xfId="0" applyNumberFormat="1" applyFont="1" applyFill="1" applyBorder="1" applyAlignment="1">
      <alignment horizontal="right"/>
    </xf>
    <xf numFmtId="4" fontId="5" fillId="0" borderId="35" xfId="0" applyNumberFormat="1" applyFont="1" applyFill="1" applyBorder="1" applyAlignment="1">
      <alignment horizontal="left"/>
    </xf>
    <xf numFmtId="0" fontId="5" fillId="0" borderId="14" xfId="0" applyNumberFormat="1" applyFont="1" applyFill="1" applyBorder="1" applyAlignment="1">
      <alignment horizontal="left"/>
    </xf>
    <xf numFmtId="4" fontId="5" fillId="0" borderId="6" xfId="0" applyNumberFormat="1" applyFont="1" applyFill="1" applyBorder="1" applyAlignment="1">
      <alignment horizontal="right"/>
    </xf>
    <xf numFmtId="4" fontId="5" fillId="9" borderId="11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>
      <alignment horizontal="left"/>
    </xf>
    <xf numFmtId="4" fontId="5" fillId="0" borderId="6" xfId="1" applyNumberFormat="1" applyFont="1" applyFill="1" applyBorder="1"/>
    <xf numFmtId="4" fontId="5" fillId="9" borderId="11" xfId="1" applyNumberFormat="1" applyFont="1" applyFill="1" applyBorder="1"/>
    <xf numFmtId="4" fontId="5" fillId="0" borderId="15" xfId="1" applyNumberFormat="1" applyFont="1" applyFill="1" applyBorder="1"/>
    <xf numFmtId="4" fontId="5" fillId="0" borderId="8" xfId="1" applyNumberFormat="1" applyFont="1" applyFill="1" applyBorder="1"/>
    <xf numFmtId="4" fontId="5" fillId="0" borderId="6" xfId="1" applyNumberFormat="1" applyFont="1" applyFill="1" applyBorder="1" applyAlignment="1">
      <alignment horizontal="left"/>
    </xf>
    <xf numFmtId="0" fontId="22" fillId="0" borderId="16" xfId="0" applyNumberFormat="1" applyFont="1" applyFill="1" applyBorder="1" applyAlignment="1">
      <alignment horizontal="left"/>
    </xf>
    <xf numFmtId="0" fontId="22" fillId="0" borderId="17" xfId="0" applyFont="1" applyFill="1" applyBorder="1"/>
    <xf numFmtId="0" fontId="5" fillId="0" borderId="17" xfId="0" applyFont="1" applyFill="1" applyBorder="1"/>
    <xf numFmtId="4" fontId="22" fillId="0" borderId="6" xfId="1" applyNumberFormat="1" applyFont="1" applyFill="1" applyBorder="1"/>
    <xf numFmtId="4" fontId="23" fillId="0" borderId="15" xfId="1" applyNumberFormat="1" applyFont="1" applyFill="1" applyBorder="1"/>
    <xf numFmtId="4" fontId="22" fillId="0" borderId="6" xfId="1" applyNumberFormat="1" applyFont="1" applyFill="1" applyBorder="1" applyAlignment="1">
      <alignment horizontal="left"/>
    </xf>
    <xf numFmtId="4" fontId="5" fillId="0" borderId="17" xfId="1" applyNumberFormat="1" applyFont="1" applyFill="1" applyBorder="1"/>
    <xf numFmtId="4" fontId="5" fillId="9" borderId="19" xfId="1" applyNumberFormat="1" applyFont="1" applyFill="1" applyBorder="1"/>
    <xf numFmtId="4" fontId="5" fillId="0" borderId="28" xfId="1" applyNumberFormat="1" applyFont="1" applyFill="1" applyBorder="1"/>
    <xf numFmtId="4" fontId="5" fillId="0" borderId="13" xfId="1" applyNumberFormat="1" applyFont="1" applyFill="1" applyBorder="1"/>
    <xf numFmtId="4" fontId="5" fillId="0" borderId="17" xfId="1" applyNumberFormat="1" applyFont="1" applyFill="1" applyBorder="1" applyAlignment="1">
      <alignment horizontal="left"/>
    </xf>
    <xf numFmtId="4" fontId="22" fillId="0" borderId="6" xfId="0" applyNumberFormat="1" applyFont="1" applyFill="1" applyBorder="1" applyAlignment="1">
      <alignment horizontal="right"/>
    </xf>
    <xf numFmtId="4" fontId="22" fillId="9" borderId="11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left"/>
    </xf>
    <xf numFmtId="0" fontId="22" fillId="0" borderId="95" xfId="0" applyFont="1" applyFill="1" applyBorder="1"/>
    <xf numFmtId="4" fontId="22" fillId="0" borderId="7" xfId="0" applyNumberFormat="1" applyFont="1" applyBorder="1"/>
    <xf numFmtId="4" fontId="23" fillId="0" borderId="15" xfId="0" applyNumberFormat="1" applyFont="1" applyFill="1" applyBorder="1" applyAlignment="1">
      <alignment horizontal="right"/>
    </xf>
    <xf numFmtId="4" fontId="22" fillId="0" borderId="17" xfId="0" applyNumberFormat="1" applyFont="1" applyFill="1" applyBorder="1" applyAlignment="1">
      <alignment horizontal="right"/>
    </xf>
    <xf numFmtId="4" fontId="23" fillId="0" borderId="8" xfId="0" applyNumberFormat="1" applyFont="1" applyFill="1" applyBorder="1" applyAlignment="1">
      <alignment horizontal="right"/>
    </xf>
    <xf numFmtId="0" fontId="5" fillId="6" borderId="49" xfId="0" applyNumberFormat="1" applyFont="1" applyFill="1" applyBorder="1" applyAlignment="1">
      <alignment horizontal="left"/>
    </xf>
    <xf numFmtId="0" fontId="5" fillId="6" borderId="59" xfId="0" applyFont="1" applyFill="1" applyBorder="1"/>
    <xf numFmtId="0" fontId="5" fillId="6" borderId="31" xfId="0" applyFont="1" applyFill="1" applyBorder="1"/>
    <xf numFmtId="0" fontId="5" fillId="6" borderId="95" xfId="0" applyFont="1" applyFill="1" applyBorder="1"/>
    <xf numFmtId="4" fontId="5" fillId="6" borderId="50" xfId="1" applyNumberFormat="1" applyFont="1" applyFill="1" applyBorder="1"/>
    <xf numFmtId="4" fontId="5" fillId="9" borderId="60" xfId="1" applyNumberFormat="1" applyFont="1" applyFill="1" applyBorder="1"/>
    <xf numFmtId="4" fontId="5" fillId="6" borderId="60" xfId="1" applyNumberFormat="1" applyFont="1" applyFill="1" applyBorder="1"/>
    <xf numFmtId="4" fontId="5" fillId="6" borderId="32" xfId="1" applyNumberFormat="1" applyFont="1" applyFill="1" applyBorder="1"/>
    <xf numFmtId="4" fontId="5" fillId="6" borderId="50" xfId="1" applyNumberFormat="1" applyFont="1" applyFill="1" applyBorder="1" applyAlignment="1">
      <alignment horizontal="left"/>
    </xf>
    <xf numFmtId="4" fontId="25" fillId="6" borderId="61" xfId="1" applyNumberFormat="1" applyFont="1" applyFill="1" applyBorder="1"/>
    <xf numFmtId="0" fontId="5" fillId="6" borderId="69" xfId="0" applyNumberFormat="1" applyFont="1" applyFill="1" applyBorder="1" applyAlignment="1">
      <alignment horizontal="left"/>
    </xf>
    <xf numFmtId="0" fontId="5" fillId="6" borderId="70" xfId="0" applyFont="1" applyFill="1" applyBorder="1"/>
    <xf numFmtId="0" fontId="5" fillId="6" borderId="71" xfId="0" applyFont="1" applyFill="1" applyBorder="1"/>
    <xf numFmtId="0" fontId="5" fillId="6" borderId="64" xfId="0" applyFont="1" applyFill="1" applyBorder="1"/>
    <xf numFmtId="0" fontId="5" fillId="6" borderId="123" xfId="0" applyFont="1" applyFill="1" applyBorder="1"/>
    <xf numFmtId="4" fontId="5" fillId="6" borderId="72" xfId="1" applyNumberFormat="1" applyFont="1" applyFill="1" applyBorder="1"/>
    <xf numFmtId="4" fontId="5" fillId="9" borderId="70" xfId="1" applyNumberFormat="1" applyFont="1" applyFill="1" applyBorder="1"/>
    <xf numFmtId="4" fontId="5" fillId="6" borderId="70" xfId="1" applyNumberFormat="1" applyFont="1" applyFill="1" applyBorder="1"/>
    <xf numFmtId="4" fontId="5" fillId="6" borderId="129" xfId="1" applyNumberFormat="1" applyFont="1" applyFill="1" applyBorder="1"/>
    <xf numFmtId="4" fontId="5" fillId="6" borderId="72" xfId="1" applyNumberFormat="1" applyFont="1" applyFill="1" applyBorder="1" applyAlignment="1">
      <alignment horizontal="left"/>
    </xf>
    <xf numFmtId="4" fontId="25" fillId="6" borderId="70" xfId="1" applyNumberFormat="1" applyFont="1" applyFill="1" applyBorder="1"/>
    <xf numFmtId="0" fontId="5" fillId="0" borderId="97" xfId="0" applyNumberFormat="1" applyFont="1" applyFill="1" applyBorder="1" applyAlignment="1">
      <alignment horizontal="left"/>
    </xf>
    <xf numFmtId="4" fontId="22" fillId="2" borderId="0" xfId="0" applyNumberFormat="1" applyFont="1" applyFill="1" applyBorder="1"/>
    <xf numFmtId="4" fontId="5" fillId="0" borderId="101" xfId="0" applyNumberFormat="1" applyFont="1" applyFill="1" applyBorder="1" applyAlignment="1">
      <alignment horizontal="right"/>
    </xf>
    <xf numFmtId="4" fontId="5" fillId="0" borderId="101" xfId="0" applyNumberFormat="1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/>
    <xf numFmtId="0" fontId="22" fillId="2" borderId="0" xfId="0" applyFont="1" applyFill="1" applyBorder="1"/>
    <xf numFmtId="4" fontId="5" fillId="2" borderId="0" xfId="0" applyNumberFormat="1" applyFont="1" applyFill="1" applyBorder="1"/>
    <xf numFmtId="4" fontId="22" fillId="2" borderId="0" xfId="0" applyNumberFormat="1" applyFont="1" applyFill="1" applyBorder="1" applyAlignment="1">
      <alignment horizontal="right"/>
    </xf>
    <xf numFmtId="4" fontId="22" fillId="2" borderId="20" xfId="0" applyNumberFormat="1" applyFont="1" applyFill="1" applyBorder="1"/>
    <xf numFmtId="4" fontId="22" fillId="2" borderId="0" xfId="0" applyNumberFormat="1" applyFont="1" applyFill="1" applyBorder="1" applyAlignment="1">
      <alignment horizontal="left"/>
    </xf>
    <xf numFmtId="0" fontId="5" fillId="2" borderId="16" xfId="0" applyNumberFormat="1" applyFont="1" applyFill="1" applyBorder="1" applyAlignment="1">
      <alignment horizontal="left"/>
    </xf>
    <xf numFmtId="0" fontId="5" fillId="2" borderId="17" xfId="0" applyFont="1" applyFill="1" applyBorder="1"/>
    <xf numFmtId="4" fontId="22" fillId="0" borderId="17" xfId="0" applyNumberFormat="1" applyFont="1" applyBorder="1"/>
    <xf numFmtId="4" fontId="5" fillId="9" borderId="17" xfId="0" applyNumberFormat="1" applyFont="1" applyFill="1" applyBorder="1"/>
    <xf numFmtId="4" fontId="5" fillId="2" borderId="17" xfId="0" applyNumberFormat="1" applyFont="1" applyFill="1" applyBorder="1" applyAlignment="1">
      <alignment horizontal="right"/>
    </xf>
    <xf numFmtId="4" fontId="5" fillId="2" borderId="17" xfId="0" applyNumberFormat="1" applyFont="1" applyFill="1" applyBorder="1"/>
    <xf numFmtId="4" fontId="5" fillId="2" borderId="10" xfId="0" applyNumberFormat="1" applyFont="1" applyFill="1" applyBorder="1"/>
    <xf numFmtId="4" fontId="5" fillId="2" borderId="17" xfId="0" applyNumberFormat="1" applyFont="1" applyFill="1" applyBorder="1" applyAlignment="1">
      <alignment horizontal="left"/>
    </xf>
    <xf numFmtId="0" fontId="5" fillId="2" borderId="5" xfId="0" applyNumberFormat="1" applyFont="1" applyFill="1" applyBorder="1" applyAlignment="1">
      <alignment horizontal="left"/>
    </xf>
    <xf numFmtId="0" fontId="5" fillId="2" borderId="11" xfId="0" applyFont="1" applyFill="1" applyBorder="1"/>
    <xf numFmtId="0" fontId="22" fillId="2" borderId="6" xfId="0" applyFont="1" applyFill="1" applyBorder="1"/>
    <xf numFmtId="0" fontId="22" fillId="2" borderId="7" xfId="0" applyFont="1" applyFill="1" applyBorder="1"/>
    <xf numFmtId="4" fontId="5" fillId="10" borderId="75" xfId="1" applyNumberFormat="1" applyFont="1" applyFill="1" applyBorder="1"/>
    <xf numFmtId="4" fontId="5" fillId="0" borderId="10" xfId="1" applyNumberFormat="1" applyFont="1" applyFill="1" applyBorder="1" applyAlignment="1">
      <alignment horizontal="left"/>
    </xf>
    <xf numFmtId="0" fontId="22" fillId="0" borderId="18" xfId="0" applyNumberFormat="1" applyFont="1" applyFill="1" applyBorder="1" applyAlignment="1">
      <alignment horizontal="left"/>
    </xf>
    <xf numFmtId="0" fontId="22" fillId="0" borderId="19" xfId="0" applyFont="1" applyFill="1" applyBorder="1"/>
    <xf numFmtId="4" fontId="22" fillId="0" borderId="13" xfId="0" applyNumberFormat="1" applyFont="1" applyFill="1" applyBorder="1" applyAlignment="1">
      <alignment horizontal="right"/>
    </xf>
    <xf numFmtId="4" fontId="22" fillId="9" borderId="19" xfId="0" applyNumberFormat="1" applyFont="1" applyFill="1" applyBorder="1" applyAlignment="1">
      <alignment horizontal="right"/>
    </xf>
    <xf numFmtId="4" fontId="22" fillId="10" borderId="75" xfId="0" applyNumberFormat="1" applyFont="1" applyFill="1" applyBorder="1" applyAlignment="1">
      <alignment horizontal="right"/>
    </xf>
    <xf numFmtId="4" fontId="22" fillId="0" borderId="10" xfId="0" applyNumberFormat="1" applyFont="1" applyFill="1" applyBorder="1" applyAlignment="1">
      <alignment horizontal="left"/>
    </xf>
    <xf numFmtId="4" fontId="22" fillId="0" borderId="27" xfId="0" applyNumberFormat="1" applyFont="1" applyFill="1" applyBorder="1" applyAlignment="1">
      <alignment horizontal="right"/>
    </xf>
    <xf numFmtId="4" fontId="5" fillId="0" borderId="20" xfId="0" applyNumberFormat="1" applyFont="1" applyFill="1" applyBorder="1" applyAlignment="1">
      <alignment horizontal="right"/>
    </xf>
    <xf numFmtId="4" fontId="5" fillId="9" borderId="0" xfId="0" applyNumberFormat="1" applyFont="1" applyFill="1" applyBorder="1" applyAlignment="1">
      <alignment horizontal="right"/>
    </xf>
    <xf numFmtId="4" fontId="5" fillId="10" borderId="76" xfId="0" applyNumberFormat="1" applyFont="1" applyFill="1" applyBorder="1" applyAlignment="1">
      <alignment horizontal="right"/>
    </xf>
    <xf numFmtId="4" fontId="5" fillId="0" borderId="39" xfId="0" applyNumberFormat="1" applyFont="1" applyFill="1" applyBorder="1" applyAlignment="1">
      <alignment horizontal="right"/>
    </xf>
    <xf numFmtId="4" fontId="5" fillId="0" borderId="20" xfId="0" applyNumberFormat="1" applyFont="1" applyFill="1" applyBorder="1" applyAlignment="1">
      <alignment horizontal="left"/>
    </xf>
    <xf numFmtId="0" fontId="5" fillId="2" borderId="6" xfId="0" applyFont="1" applyFill="1" applyBorder="1"/>
    <xf numFmtId="4" fontId="5" fillId="2" borderId="8" xfId="0" applyNumberFormat="1" applyFont="1" applyFill="1" applyBorder="1" applyAlignment="1">
      <alignment horizontal="right"/>
    </xf>
    <xf numFmtId="4" fontId="5" fillId="10" borderId="90" xfId="0" applyNumberFormat="1" applyFont="1" applyFill="1" applyBorder="1" applyAlignment="1">
      <alignment horizontal="right"/>
    </xf>
    <xf numFmtId="4" fontId="5" fillId="2" borderId="37" xfId="0" applyNumberFormat="1" applyFont="1" applyFill="1" applyBorder="1" applyAlignment="1">
      <alignment horizontal="left"/>
    </xf>
    <xf numFmtId="4" fontId="25" fillId="0" borderId="74" xfId="0" applyNumberFormat="1" applyFont="1" applyBorder="1"/>
    <xf numFmtId="0" fontId="22" fillId="0" borderId="14" xfId="0" applyNumberFormat="1" applyFont="1" applyFill="1" applyBorder="1" applyAlignment="1">
      <alignment horizontal="left"/>
    </xf>
    <xf numFmtId="4" fontId="22" fillId="10" borderId="90" xfId="0" applyNumberFormat="1" applyFont="1" applyFill="1" applyBorder="1" applyAlignment="1">
      <alignment horizontal="right"/>
    </xf>
    <xf numFmtId="4" fontId="22" fillId="0" borderId="5" xfId="0" applyNumberFormat="1" applyFont="1" applyFill="1" applyBorder="1" applyAlignment="1">
      <alignment horizontal="right"/>
    </xf>
    <xf numFmtId="4" fontId="22" fillId="0" borderId="7" xfId="0" applyNumberFormat="1" applyFont="1" applyFill="1" applyBorder="1" applyAlignment="1">
      <alignment horizontal="right"/>
    </xf>
    <xf numFmtId="0" fontId="5" fillId="0" borderId="16" xfId="0" applyNumberFormat="1" applyFont="1" applyFill="1" applyBorder="1" applyAlignment="1">
      <alignment horizontal="left"/>
    </xf>
    <xf numFmtId="4" fontId="5" fillId="9" borderId="17" xfId="0" applyNumberFormat="1" applyFont="1" applyFill="1" applyBorder="1" applyAlignment="1">
      <alignment horizontal="right"/>
    </xf>
    <xf numFmtId="4" fontId="5" fillId="10" borderId="75" xfId="0" applyNumberFormat="1" applyFont="1" applyFill="1" applyBorder="1" applyAlignment="1">
      <alignment horizontal="right"/>
    </xf>
    <xf numFmtId="0" fontId="5" fillId="5" borderId="54" xfId="0" applyNumberFormat="1" applyFont="1" applyFill="1" applyBorder="1" applyAlignment="1">
      <alignment horizontal="left"/>
    </xf>
    <xf numFmtId="0" fontId="5" fillId="5" borderId="55" xfId="0" applyFont="1" applyFill="1" applyBorder="1"/>
    <xf numFmtId="0" fontId="5" fillId="5" borderId="56" xfId="0" applyFont="1" applyFill="1" applyBorder="1"/>
    <xf numFmtId="0" fontId="5" fillId="5" borderId="57" xfId="0" applyFont="1" applyFill="1" applyBorder="1"/>
    <xf numFmtId="4" fontId="5" fillId="5" borderId="58" xfId="1" applyNumberFormat="1" applyFont="1" applyFill="1" applyBorder="1"/>
    <xf numFmtId="4" fontId="5" fillId="9" borderId="55" xfId="1" applyNumberFormat="1" applyFont="1" applyFill="1" applyBorder="1"/>
    <xf numFmtId="4" fontId="5" fillId="5" borderId="54" xfId="1" applyNumberFormat="1" applyFont="1" applyFill="1" applyBorder="1"/>
    <xf numFmtId="4" fontId="5" fillId="5" borderId="111" xfId="1" applyNumberFormat="1" applyFont="1" applyFill="1" applyBorder="1"/>
    <xf numFmtId="4" fontId="5" fillId="5" borderId="109" xfId="1" applyNumberFormat="1" applyFont="1" applyFill="1" applyBorder="1" applyAlignment="1">
      <alignment horizontal="left"/>
    </xf>
    <xf numFmtId="4" fontId="5" fillId="5" borderId="80" xfId="1" applyNumberFormat="1" applyFont="1" applyFill="1" applyBorder="1"/>
    <xf numFmtId="0" fontId="5" fillId="0" borderId="40" xfId="0" applyNumberFormat="1" applyFont="1" applyFill="1" applyBorder="1" applyAlignment="1">
      <alignment horizontal="left"/>
    </xf>
    <xf numFmtId="4" fontId="5" fillId="0" borderId="25" xfId="1" applyNumberFormat="1" applyFont="1" applyFill="1" applyBorder="1"/>
    <xf numFmtId="4" fontId="5" fillId="0" borderId="81" xfId="1" applyNumberFormat="1" applyFont="1" applyFill="1" applyBorder="1"/>
    <xf numFmtId="4" fontId="5" fillId="0" borderId="0" xfId="1" applyNumberFormat="1" applyFont="1" applyFill="1" applyBorder="1" applyAlignment="1">
      <alignment horizontal="left"/>
    </xf>
    <xf numFmtId="4" fontId="5" fillId="0" borderId="0" xfId="1" applyNumberFormat="1" applyFont="1" applyFill="1" applyBorder="1"/>
    <xf numFmtId="0" fontId="22" fillId="0" borderId="0" xfId="0" applyFont="1" applyFill="1"/>
    <xf numFmtId="0" fontId="5" fillId="2" borderId="89" xfId="0" applyFont="1" applyFill="1" applyBorder="1"/>
    <xf numFmtId="4" fontId="5" fillId="2" borderId="85" xfId="0" applyNumberFormat="1" applyFont="1" applyFill="1" applyBorder="1" applyAlignment="1">
      <alignment horizontal="right"/>
    </xf>
    <xf numFmtId="4" fontId="5" fillId="2" borderId="85" xfId="0" applyNumberFormat="1" applyFont="1" applyFill="1" applyBorder="1"/>
    <xf numFmtId="4" fontId="5" fillId="2" borderId="89" xfId="0" applyNumberFormat="1" applyFont="1" applyFill="1" applyBorder="1"/>
    <xf numFmtId="0" fontId="5" fillId="2" borderId="18" xfId="0" applyNumberFormat="1" applyFont="1" applyFill="1" applyBorder="1" applyAlignment="1">
      <alignment horizontal="left"/>
    </xf>
    <xf numFmtId="0" fontId="5" fillId="2" borderId="37" xfId="0" applyFont="1" applyFill="1" applyBorder="1"/>
    <xf numFmtId="4" fontId="5" fillId="2" borderId="15" xfId="0" applyNumberFormat="1" applyFont="1" applyFill="1" applyBorder="1" applyAlignment="1">
      <alignment horizontal="right"/>
    </xf>
    <xf numFmtId="4" fontId="5" fillId="2" borderId="6" xfId="0" applyNumberFormat="1" applyFont="1" applyFill="1" applyBorder="1" applyAlignment="1">
      <alignment horizontal="left"/>
    </xf>
    <xf numFmtId="0" fontId="22" fillId="0" borderId="10" xfId="0" applyFont="1" applyFill="1" applyBorder="1"/>
    <xf numFmtId="4" fontId="22" fillId="0" borderId="42" xfId="1" applyNumberFormat="1" applyFont="1" applyFill="1" applyBorder="1"/>
    <xf numFmtId="4" fontId="23" fillId="10" borderId="90" xfId="1" applyNumberFormat="1" applyFont="1" applyFill="1" applyBorder="1"/>
    <xf numFmtId="4" fontId="22" fillId="0" borderId="7" xfId="1" applyNumberFormat="1" applyFont="1" applyFill="1" applyBorder="1"/>
    <xf numFmtId="0" fontId="22" fillId="0" borderId="7" xfId="0" applyFont="1" applyFill="1" applyBorder="1"/>
    <xf numFmtId="4" fontId="22" fillId="0" borderId="11" xfId="0" applyNumberFormat="1" applyFont="1" applyFill="1" applyBorder="1" applyAlignment="1">
      <alignment horizontal="right"/>
    </xf>
    <xf numFmtId="4" fontId="5" fillId="0" borderId="11" xfId="1" applyNumberFormat="1" applyFont="1" applyFill="1" applyBorder="1"/>
    <xf numFmtId="4" fontId="5" fillId="9" borderId="8" xfId="1" applyNumberFormat="1" applyFont="1" applyFill="1" applyBorder="1"/>
    <xf numFmtId="4" fontId="22" fillId="10" borderId="90" xfId="1" applyNumberFormat="1" applyFont="1" applyFill="1" applyBorder="1"/>
    <xf numFmtId="4" fontId="22" fillId="0" borderId="15" xfId="0" applyNumberFormat="1" applyFont="1" applyBorder="1"/>
    <xf numFmtId="0" fontId="22" fillId="0" borderId="39" xfId="0" applyFont="1" applyFill="1" applyBorder="1"/>
    <xf numFmtId="0" fontId="22" fillId="0" borderId="49" xfId="0" applyNumberFormat="1" applyFont="1" applyFill="1" applyBorder="1" applyAlignment="1">
      <alignment horizontal="left"/>
    </xf>
    <xf numFmtId="0" fontId="22" fillId="0" borderId="59" xfId="0" applyFont="1" applyFill="1" applyBorder="1"/>
    <xf numFmtId="0" fontId="22" fillId="0" borderId="31" xfId="0" applyFont="1" applyFill="1" applyBorder="1"/>
    <xf numFmtId="4" fontId="22" fillId="0" borderId="59" xfId="1" applyNumberFormat="1" applyFont="1" applyFill="1" applyBorder="1"/>
    <xf numFmtId="4" fontId="22" fillId="9" borderId="32" xfId="1" applyNumberFormat="1" applyFont="1" applyFill="1" applyBorder="1"/>
    <xf numFmtId="4" fontId="22" fillId="0" borderId="50" xfId="1" applyNumberFormat="1" applyFont="1" applyFill="1" applyBorder="1"/>
    <xf numFmtId="0" fontId="5" fillId="5" borderId="119" xfId="0" applyNumberFormat="1" applyFont="1" applyFill="1" applyBorder="1" applyAlignment="1">
      <alignment horizontal="left"/>
    </xf>
    <xf numFmtId="0" fontId="5" fillId="5" borderId="88" xfId="0" applyFont="1" applyFill="1" applyBorder="1"/>
    <xf numFmtId="4" fontId="5" fillId="5" borderId="127" xfId="1" applyNumberFormat="1" applyFont="1" applyFill="1" applyBorder="1"/>
    <xf numFmtId="4" fontId="5" fillId="9" borderId="127" xfId="1" applyNumberFormat="1" applyFont="1" applyFill="1" applyBorder="1"/>
    <xf numFmtId="4" fontId="5" fillId="5" borderId="85" xfId="1" applyNumberFormat="1" applyFont="1" applyFill="1" applyBorder="1"/>
    <xf numFmtId="4" fontId="25" fillId="5" borderId="80" xfId="1" applyNumberFormat="1" applyFont="1" applyFill="1" applyBorder="1"/>
    <xf numFmtId="0" fontId="22" fillId="0" borderId="25" xfId="0" applyNumberFormat="1" applyFont="1" applyFill="1" applyBorder="1" applyAlignment="1">
      <alignment horizontal="center" wrapText="1"/>
    </xf>
    <xf numFmtId="0" fontId="22" fillId="0" borderId="25" xfId="0" applyFont="1" applyFill="1" applyBorder="1" applyAlignment="1">
      <alignment horizontal="center"/>
    </xf>
    <xf numFmtId="4" fontId="22" fillId="0" borderId="25" xfId="0" applyNumberFormat="1" applyFont="1" applyFill="1" applyBorder="1" applyAlignment="1">
      <alignment horizontal="center"/>
    </xf>
    <xf numFmtId="4" fontId="22" fillId="9" borderId="25" xfId="0" applyNumberFormat="1" applyFont="1" applyFill="1" applyBorder="1" applyAlignment="1">
      <alignment horizontal="center" wrapText="1"/>
    </xf>
    <xf numFmtId="4" fontId="22" fillId="0" borderId="25" xfId="0" applyNumberFormat="1" applyFont="1" applyBorder="1" applyAlignment="1">
      <alignment horizontal="center" wrapText="1"/>
    </xf>
    <xf numFmtId="4" fontId="22" fillId="0" borderId="0" xfId="0" applyNumberFormat="1" applyFont="1" applyFill="1" applyBorder="1" applyAlignment="1">
      <alignment horizontal="center"/>
    </xf>
    <xf numFmtId="4" fontId="22" fillId="0" borderId="0" xfId="1" applyNumberFormat="1" applyFont="1" applyFill="1" applyBorder="1" applyAlignment="1">
      <alignment horizontal="left"/>
    </xf>
    <xf numFmtId="4" fontId="24" fillId="0" borderId="0" xfId="1" applyNumberFormat="1" applyFont="1" applyFill="1" applyBorder="1"/>
    <xf numFmtId="0" fontId="5" fillId="0" borderId="24" xfId="0" applyNumberFormat="1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/>
    </xf>
    <xf numFmtId="4" fontId="5" fillId="0" borderId="25" xfId="0" applyNumberFormat="1" applyFont="1" applyFill="1" applyBorder="1" applyAlignment="1">
      <alignment horizontal="center"/>
    </xf>
    <xf numFmtId="4" fontId="5" fillId="9" borderId="25" xfId="0" applyNumberFormat="1" applyFont="1" applyFill="1" applyBorder="1" applyAlignment="1">
      <alignment horizontal="center" wrapText="1"/>
    </xf>
    <xf numFmtId="4" fontId="5" fillId="0" borderId="26" xfId="0" applyNumberFormat="1" applyFont="1" applyBorder="1" applyAlignment="1">
      <alignment horizontal="center" wrapText="1"/>
    </xf>
    <xf numFmtId="4" fontId="5" fillId="0" borderId="126" xfId="0" applyNumberFormat="1" applyFont="1" applyFill="1" applyBorder="1" applyAlignment="1">
      <alignment horizontal="center"/>
    </xf>
    <xf numFmtId="4" fontId="5" fillId="0" borderId="74" xfId="0" applyNumberFormat="1" applyFont="1" applyFill="1" applyBorder="1" applyAlignment="1">
      <alignment horizontal="center"/>
    </xf>
    <xf numFmtId="4" fontId="5" fillId="0" borderId="17" xfId="0" applyNumberFormat="1" applyFont="1" applyFill="1" applyBorder="1" applyAlignment="1">
      <alignment horizontal="left"/>
    </xf>
    <xf numFmtId="4" fontId="5" fillId="9" borderId="6" xfId="0" applyNumberFormat="1" applyFont="1" applyFill="1" applyBorder="1"/>
    <xf numFmtId="4" fontId="5" fillId="2" borderId="127" xfId="0" applyNumberFormat="1" applyFont="1" applyFill="1" applyBorder="1"/>
    <xf numFmtId="0" fontId="5" fillId="0" borderId="18" xfId="0" applyNumberFormat="1" applyFont="1" applyFill="1" applyBorder="1" applyAlignment="1">
      <alignment horizontal="left"/>
    </xf>
    <xf numFmtId="0" fontId="5" fillId="0" borderId="19" xfId="0" applyFont="1" applyFill="1" applyBorder="1"/>
    <xf numFmtId="0" fontId="26" fillId="0" borderId="0" xfId="0" applyFont="1" applyFill="1" applyBorder="1"/>
    <xf numFmtId="0" fontId="26" fillId="0" borderId="17" xfId="0" applyFont="1" applyFill="1" applyBorder="1"/>
    <xf numFmtId="4" fontId="5" fillId="0" borderId="37" xfId="1" applyNumberFormat="1" applyFont="1" applyFill="1" applyBorder="1" applyAlignment="1">
      <alignment horizontal="left"/>
    </xf>
    <xf numFmtId="4" fontId="25" fillId="0" borderId="0" xfId="0" applyNumberFormat="1" applyFont="1"/>
    <xf numFmtId="4" fontId="22" fillId="0" borderId="0" xfId="1" applyNumberFormat="1" applyFont="1" applyFill="1" applyBorder="1"/>
    <xf numFmtId="4" fontId="24" fillId="0" borderId="0" xfId="0" applyNumberFormat="1" applyFont="1"/>
    <xf numFmtId="4" fontId="24" fillId="0" borderId="0" xfId="0" applyNumberFormat="1" applyFont="1" applyFill="1" applyBorder="1" applyAlignment="1">
      <alignment horizontal="right"/>
    </xf>
    <xf numFmtId="4" fontId="23" fillId="0" borderId="90" xfId="1" applyNumberFormat="1" applyFont="1" applyFill="1" applyBorder="1"/>
    <xf numFmtId="4" fontId="23" fillId="0" borderId="5" xfId="1" applyNumberFormat="1" applyFont="1" applyFill="1" applyBorder="1"/>
    <xf numFmtId="4" fontId="22" fillId="0" borderId="5" xfId="1" applyNumberFormat="1" applyFont="1" applyFill="1" applyBorder="1"/>
    <xf numFmtId="4" fontId="22" fillId="0" borderId="90" xfId="0" applyNumberFormat="1" applyFont="1" applyFill="1" applyBorder="1" applyAlignment="1">
      <alignment horizontal="right"/>
    </xf>
    <xf numFmtId="4" fontId="22" fillId="0" borderId="0" xfId="0" applyNumberFormat="1" applyFont="1" applyFill="1" applyBorder="1" applyAlignment="1">
      <alignment horizontal="right"/>
    </xf>
    <xf numFmtId="4" fontId="22" fillId="0" borderId="63" xfId="0" applyNumberFormat="1" applyFont="1" applyFill="1" applyBorder="1" applyAlignment="1">
      <alignment horizontal="right"/>
    </xf>
    <xf numFmtId="4" fontId="22" fillId="0" borderId="76" xfId="0" applyNumberFormat="1" applyFont="1" applyFill="1" applyBorder="1" applyAlignment="1">
      <alignment horizontal="right"/>
    </xf>
    <xf numFmtId="4" fontId="5" fillId="0" borderId="5" xfId="0" applyNumberFormat="1" applyFont="1" applyFill="1" applyBorder="1" applyAlignment="1">
      <alignment horizontal="right"/>
    </xf>
    <xf numFmtId="4" fontId="22" fillId="0" borderId="8" xfId="0" applyNumberFormat="1" applyFont="1" applyBorder="1"/>
    <xf numFmtId="4" fontId="22" fillId="0" borderId="90" xfId="0" applyNumberFormat="1" applyFont="1" applyBorder="1"/>
    <xf numFmtId="0" fontId="5" fillId="0" borderId="11" xfId="0" applyFont="1" applyFill="1" applyBorder="1"/>
    <xf numFmtId="4" fontId="5" fillId="0" borderId="5" xfId="1" applyNumberFormat="1" applyFont="1" applyFill="1" applyBorder="1"/>
    <xf numFmtId="4" fontId="5" fillId="0" borderId="90" xfId="1" applyNumberFormat="1" applyFont="1" applyFill="1" applyBorder="1"/>
    <xf numFmtId="4" fontId="22" fillId="0" borderId="63" xfId="0" applyNumberFormat="1" applyFont="1" applyBorder="1"/>
    <xf numFmtId="4" fontId="22" fillId="0" borderId="76" xfId="0" applyNumberFormat="1" applyFont="1" applyBorder="1"/>
    <xf numFmtId="0" fontId="5" fillId="5" borderId="98" xfId="0" applyNumberFormat="1" applyFont="1" applyFill="1" applyBorder="1" applyAlignment="1">
      <alignment horizontal="left"/>
    </xf>
    <xf numFmtId="0" fontId="5" fillId="5" borderId="99" xfId="0" applyFont="1" applyFill="1" applyBorder="1"/>
    <xf numFmtId="4" fontId="5" fillId="5" borderId="79" xfId="1" applyNumberFormat="1" applyFont="1" applyFill="1" applyBorder="1"/>
    <xf numFmtId="4" fontId="5" fillId="9" borderId="79" xfId="1" applyNumberFormat="1" applyFont="1" applyFill="1" applyBorder="1"/>
    <xf numFmtId="4" fontId="5" fillId="5" borderId="106" xfId="1" applyNumberFormat="1" applyFont="1" applyFill="1" applyBorder="1"/>
    <xf numFmtId="4" fontId="5" fillId="5" borderId="128" xfId="1" applyNumberFormat="1" applyFont="1" applyFill="1" applyBorder="1"/>
    <xf numFmtId="4" fontId="25" fillId="5" borderId="66" xfId="1" applyNumberFormat="1" applyFont="1" applyFill="1" applyBorder="1"/>
    <xf numFmtId="0" fontId="5" fillId="0" borderId="107" xfId="0" applyNumberFormat="1" applyFont="1" applyFill="1" applyBorder="1" applyAlignment="1">
      <alignment horizontal="left"/>
    </xf>
    <xf numFmtId="0" fontId="5" fillId="0" borderId="107" xfId="0" applyFont="1" applyFill="1" applyBorder="1"/>
    <xf numFmtId="4" fontId="5" fillId="0" borderId="107" xfId="1" applyNumberFormat="1" applyFont="1" applyFill="1" applyBorder="1"/>
    <xf numFmtId="4" fontId="5" fillId="0" borderId="20" xfId="1" applyNumberFormat="1" applyFont="1" applyFill="1" applyBorder="1"/>
    <xf numFmtId="4" fontId="25" fillId="0" borderId="0" xfId="1" applyNumberFormat="1" applyFont="1" applyFill="1" applyBorder="1"/>
    <xf numFmtId="4" fontId="5" fillId="2" borderId="28" xfId="0" applyNumberFormat="1" applyFont="1" applyFill="1" applyBorder="1" applyAlignment="1">
      <alignment horizontal="right"/>
    </xf>
    <xf numFmtId="4" fontId="5" fillId="2" borderId="27" xfId="0" applyNumberFormat="1" applyFont="1" applyFill="1" applyBorder="1"/>
    <xf numFmtId="0" fontId="22" fillId="0" borderId="27" xfId="0" applyFont="1" applyFill="1" applyBorder="1"/>
    <xf numFmtId="0" fontId="5" fillId="0" borderId="7" xfId="0" applyFont="1" applyFill="1" applyBorder="1"/>
    <xf numFmtId="4" fontId="5" fillId="0" borderId="90" xfId="0" applyNumberFormat="1" applyFont="1" applyFill="1" applyBorder="1" applyAlignment="1">
      <alignment horizontal="right"/>
    </xf>
    <xf numFmtId="0" fontId="5" fillId="5" borderId="43" xfId="0" applyNumberFormat="1" applyFont="1" applyFill="1" applyBorder="1" applyAlignment="1">
      <alignment horizontal="left"/>
    </xf>
    <xf numFmtId="0" fontId="5" fillId="5" borderId="44" xfId="0" applyFont="1" applyFill="1" applyBorder="1"/>
    <xf numFmtId="4" fontId="5" fillId="5" borderId="66" xfId="1" applyNumberFormat="1" applyFont="1" applyFill="1" applyBorder="1"/>
    <xf numFmtId="4" fontId="5" fillId="9" borderId="66" xfId="1" applyNumberFormat="1" applyFont="1" applyFill="1" applyBorder="1"/>
    <xf numFmtId="4" fontId="5" fillId="5" borderId="68" xfId="1" applyNumberFormat="1" applyFont="1" applyFill="1" applyBorder="1"/>
    <xf numFmtId="0" fontId="5" fillId="0" borderId="65" xfId="0" applyNumberFormat="1" applyFont="1" applyFill="1" applyBorder="1" applyAlignment="1">
      <alignment horizontal="left"/>
    </xf>
    <xf numFmtId="4" fontId="5" fillId="9" borderId="35" xfId="1" applyNumberFormat="1" applyFont="1" applyFill="1" applyBorder="1"/>
    <xf numFmtId="4" fontId="5" fillId="0" borderId="35" xfId="1" applyNumberFormat="1" applyFont="1" applyFill="1" applyBorder="1"/>
    <xf numFmtId="4" fontId="5" fillId="0" borderId="35" xfId="1" applyNumberFormat="1" applyFont="1" applyFill="1" applyBorder="1" applyAlignment="1">
      <alignment horizontal="left"/>
    </xf>
    <xf numFmtId="4" fontId="22" fillId="0" borderId="25" xfId="0" applyNumberFormat="1" applyFont="1" applyBorder="1"/>
    <xf numFmtId="4" fontId="5" fillId="9" borderId="25" xfId="1" applyNumberFormat="1" applyFont="1" applyFill="1" applyBorder="1"/>
    <xf numFmtId="4" fontId="5" fillId="0" borderId="25" xfId="1" applyNumberFormat="1" applyFont="1" applyFill="1" applyBorder="1" applyAlignment="1">
      <alignment horizontal="left"/>
    </xf>
    <xf numFmtId="0" fontId="22" fillId="0" borderId="0" xfId="0" applyFont="1" applyBorder="1"/>
    <xf numFmtId="0" fontId="5" fillId="0" borderId="75" xfId="0" applyNumberFormat="1" applyFont="1" applyFill="1" applyBorder="1" applyAlignment="1">
      <alignment horizontal="left"/>
    </xf>
    <xf numFmtId="0" fontId="5" fillId="0" borderId="86" xfId="0" applyFont="1" applyFill="1" applyBorder="1"/>
    <xf numFmtId="0" fontId="5" fillId="0" borderId="87" xfId="0" applyFont="1" applyFill="1" applyBorder="1"/>
    <xf numFmtId="0" fontId="5" fillId="0" borderId="88" xfId="0" applyFont="1" applyFill="1" applyBorder="1"/>
    <xf numFmtId="0" fontId="5" fillId="0" borderId="42" xfId="0" applyFont="1" applyFill="1" applyBorder="1"/>
    <xf numFmtId="4" fontId="5" fillId="0" borderId="89" xfId="0" applyNumberFormat="1" applyFont="1" applyFill="1" applyBorder="1"/>
    <xf numFmtId="4" fontId="5" fillId="9" borderId="87" xfId="0" applyNumberFormat="1" applyFont="1" applyFill="1" applyBorder="1"/>
    <xf numFmtId="4" fontId="5" fillId="0" borderId="85" xfId="0" applyNumberFormat="1" applyFont="1" applyFill="1" applyBorder="1"/>
    <xf numFmtId="4" fontId="5" fillId="0" borderId="62" xfId="0" applyNumberFormat="1" applyFont="1" applyFill="1" applyBorder="1" applyAlignment="1">
      <alignment horizontal="left"/>
    </xf>
    <xf numFmtId="4" fontId="5" fillId="9" borderId="13" xfId="1" applyNumberFormat="1" applyFont="1" applyFill="1" applyBorder="1"/>
    <xf numFmtId="4" fontId="5" fillId="0" borderId="75" xfId="1" applyNumberFormat="1" applyFont="1" applyFill="1" applyBorder="1"/>
    <xf numFmtId="4" fontId="23" fillId="0" borderId="90" xfId="0" applyNumberFormat="1" applyFont="1" applyFill="1" applyBorder="1" applyAlignment="1">
      <alignment horizontal="right"/>
    </xf>
    <xf numFmtId="0" fontId="22" fillId="0" borderId="29" xfId="0" applyNumberFormat="1" applyFont="1" applyFill="1" applyBorder="1" applyAlignment="1">
      <alignment horizontal="left"/>
    </xf>
    <xf numFmtId="4" fontId="22" fillId="0" borderId="6" xfId="0" applyNumberFormat="1" applyFont="1" applyFill="1" applyBorder="1"/>
    <xf numFmtId="4" fontId="22" fillId="0" borderId="76" xfId="0" applyNumberFormat="1" applyFont="1" applyFill="1" applyBorder="1"/>
    <xf numFmtId="4" fontId="22" fillId="9" borderId="6" xfId="0" applyNumberFormat="1" applyFont="1" applyFill="1" applyBorder="1"/>
    <xf numFmtId="4" fontId="22" fillId="0" borderId="90" xfId="0" applyNumberFormat="1" applyFont="1" applyFill="1" applyBorder="1"/>
    <xf numFmtId="4" fontId="22" fillId="0" borderId="5" xfId="0" applyNumberFormat="1" applyFont="1" applyFill="1" applyBorder="1"/>
    <xf numFmtId="0" fontId="22" fillId="0" borderId="54" xfId="0" applyNumberFormat="1" applyFont="1" applyFill="1" applyBorder="1" applyAlignment="1">
      <alignment horizontal="left"/>
    </xf>
    <xf numFmtId="0" fontId="22" fillId="0" borderId="55" xfId="0" applyFont="1" applyFill="1" applyBorder="1"/>
    <xf numFmtId="0" fontId="22" fillId="0" borderId="56" xfId="0" applyFont="1" applyFill="1" applyBorder="1"/>
    <xf numFmtId="0" fontId="22" fillId="0" borderId="57" xfId="0" applyFont="1" applyFill="1" applyBorder="1"/>
    <xf numFmtId="4" fontId="22" fillId="0" borderId="56" xfId="0" applyNumberFormat="1" applyFont="1" applyFill="1" applyBorder="1"/>
    <xf numFmtId="4" fontId="22" fillId="9" borderId="56" xfId="0" applyNumberFormat="1" applyFont="1" applyFill="1" applyBorder="1"/>
    <xf numFmtId="4" fontId="22" fillId="0" borderId="93" xfId="0" applyNumberFormat="1" applyFont="1" applyFill="1" applyBorder="1"/>
    <xf numFmtId="4" fontId="22" fillId="0" borderId="93" xfId="0" applyNumberFormat="1" applyFont="1" applyFill="1" applyBorder="1" applyAlignment="1">
      <alignment horizontal="right"/>
    </xf>
    <xf numFmtId="0" fontId="22" fillId="0" borderId="25" xfId="0" applyFont="1" applyFill="1" applyBorder="1"/>
    <xf numFmtId="0" fontId="5" fillId="2" borderId="130" xfId="0" applyNumberFormat="1" applyFont="1" applyFill="1" applyBorder="1" applyAlignment="1">
      <alignment horizontal="left"/>
    </xf>
    <xf numFmtId="0" fontId="5" fillId="2" borderId="132" xfId="0" applyFont="1" applyFill="1" applyBorder="1"/>
    <xf numFmtId="0" fontId="5" fillId="2" borderId="96" xfId="0" applyFont="1" applyFill="1" applyBorder="1"/>
    <xf numFmtId="0" fontId="5" fillId="2" borderId="131" xfId="0" applyFont="1" applyFill="1" applyBorder="1"/>
    <xf numFmtId="0" fontId="5" fillId="2" borderId="96" xfId="0" applyFont="1" applyFill="1" applyBorder="1" applyAlignment="1">
      <alignment wrapText="1"/>
    </xf>
    <xf numFmtId="4" fontId="5" fillId="2" borderId="96" xfId="0" applyNumberFormat="1" applyFont="1" applyFill="1" applyBorder="1" applyAlignment="1">
      <alignment horizontal="center" wrapText="1"/>
    </xf>
    <xf numFmtId="4" fontId="5" fillId="9" borderId="96" xfId="0" applyNumberFormat="1" applyFont="1" applyFill="1" applyBorder="1" applyAlignment="1">
      <alignment wrapText="1"/>
    </xf>
    <xf numFmtId="4" fontId="5" fillId="2" borderId="125" xfId="0" applyNumberFormat="1" applyFont="1" applyFill="1" applyBorder="1" applyAlignment="1">
      <alignment horizontal="center"/>
    </xf>
    <xf numFmtId="4" fontId="5" fillId="2" borderId="125" xfId="0" applyNumberFormat="1" applyFont="1" applyFill="1" applyBorder="1" applyAlignment="1">
      <alignment wrapText="1"/>
    </xf>
    <xf numFmtId="4" fontId="5" fillId="2" borderId="0" xfId="0" applyNumberFormat="1" applyFont="1" applyFill="1" applyBorder="1" applyAlignment="1">
      <alignment horizontal="left" wrapText="1"/>
    </xf>
    <xf numFmtId="4" fontId="5" fillId="0" borderId="37" xfId="1" applyNumberFormat="1" applyFont="1" applyFill="1" applyBorder="1"/>
    <xf numFmtId="4" fontId="5" fillId="0" borderId="89" xfId="1" applyNumberFormat="1" applyFont="1" applyFill="1" applyBorder="1" applyAlignment="1">
      <alignment horizontal="left"/>
    </xf>
    <xf numFmtId="4" fontId="22" fillId="0" borderId="37" xfId="0" applyNumberFormat="1" applyFont="1" applyFill="1" applyBorder="1" applyAlignment="1">
      <alignment horizontal="left" wrapText="1"/>
    </xf>
    <xf numFmtId="4" fontId="22" fillId="9" borderId="37" xfId="0" applyNumberFormat="1" applyFont="1" applyFill="1" applyBorder="1" applyAlignment="1">
      <alignment horizontal="right"/>
    </xf>
    <xf numFmtId="4" fontId="5" fillId="0" borderId="6" xfId="0" applyNumberFormat="1" applyFont="1" applyFill="1" applyBorder="1"/>
    <xf numFmtId="4" fontId="5" fillId="0" borderId="90" xfId="0" applyNumberFormat="1" applyFont="1" applyFill="1" applyBorder="1"/>
    <xf numFmtId="4" fontId="22" fillId="0" borderId="5" xfId="0" applyNumberFormat="1" applyFont="1" applyBorder="1"/>
    <xf numFmtId="4" fontId="22" fillId="0" borderId="58" xfId="0" applyNumberFormat="1" applyFont="1" applyFill="1" applyBorder="1" applyAlignment="1">
      <alignment horizontal="right"/>
    </xf>
    <xf numFmtId="4" fontId="22" fillId="9" borderId="58" xfId="0" applyNumberFormat="1" applyFont="1" applyFill="1" applyBorder="1" applyAlignment="1">
      <alignment horizontal="right"/>
    </xf>
    <xf numFmtId="4" fontId="22" fillId="0" borderId="54" xfId="0" applyNumberFormat="1" applyFont="1" applyFill="1" applyBorder="1" applyAlignment="1">
      <alignment horizontal="right"/>
    </xf>
    <xf numFmtId="4" fontId="22" fillId="0" borderId="118" xfId="0" applyNumberFormat="1" applyFont="1" applyFill="1" applyBorder="1" applyAlignment="1">
      <alignment horizontal="left"/>
    </xf>
    <xf numFmtId="4" fontId="22" fillId="9" borderId="63" xfId="0" applyNumberFormat="1" applyFont="1" applyFill="1" applyBorder="1" applyAlignment="1">
      <alignment horizontal="right"/>
    </xf>
    <xf numFmtId="4" fontId="22" fillId="0" borderId="49" xfId="0" applyNumberFormat="1" applyFont="1" applyFill="1" applyBorder="1" applyAlignment="1">
      <alignment horizontal="right"/>
    </xf>
    <xf numFmtId="4" fontId="22" fillId="0" borderId="20" xfId="0" applyNumberFormat="1" applyFont="1" applyFill="1" applyBorder="1" applyAlignment="1">
      <alignment horizontal="left"/>
    </xf>
    <xf numFmtId="4" fontId="22" fillId="0" borderId="84" xfId="0" applyNumberFormat="1" applyFont="1" applyFill="1" applyBorder="1" applyAlignment="1">
      <alignment horizontal="right"/>
    </xf>
    <xf numFmtId="4" fontId="22" fillId="0" borderId="32" xfId="0" applyNumberFormat="1" applyFont="1" applyFill="1" applyBorder="1" applyAlignment="1">
      <alignment horizontal="right"/>
    </xf>
    <xf numFmtId="4" fontId="22" fillId="9" borderId="32" xfId="0" applyNumberFormat="1" applyFont="1" applyFill="1" applyBorder="1" applyAlignment="1">
      <alignment horizontal="right"/>
    </xf>
    <xf numFmtId="4" fontId="22" fillId="10" borderId="84" xfId="0" applyNumberFormat="1" applyFont="1" applyFill="1" applyBorder="1" applyAlignment="1">
      <alignment horizontal="right"/>
    </xf>
    <xf numFmtId="4" fontId="22" fillId="0" borderId="95" xfId="0" applyNumberFormat="1" applyFont="1" applyFill="1" applyBorder="1" applyAlignment="1">
      <alignment horizontal="left"/>
    </xf>
    <xf numFmtId="4" fontId="27" fillId="0" borderId="0" xfId="3" applyNumberFormat="1" applyFont="1"/>
    <xf numFmtId="4" fontId="27" fillId="5" borderId="66" xfId="3" applyNumberFormat="1" applyFont="1" applyFill="1" applyBorder="1"/>
    <xf numFmtId="0" fontId="5" fillId="2" borderId="22" xfId="0" applyNumberFormat="1" applyFont="1" applyFill="1" applyBorder="1" applyAlignment="1">
      <alignment horizontal="left"/>
    </xf>
    <xf numFmtId="0" fontId="5" fillId="2" borderId="22" xfId="0" applyFont="1" applyFill="1" applyBorder="1"/>
    <xf numFmtId="4" fontId="22" fillId="0" borderId="22" xfId="0" applyNumberFormat="1" applyFont="1" applyBorder="1"/>
    <xf numFmtId="4" fontId="22" fillId="9" borderId="22" xfId="0" applyNumberFormat="1" applyFont="1" applyFill="1" applyBorder="1"/>
    <xf numFmtId="4" fontId="28" fillId="0" borderId="76" xfId="0" applyNumberFormat="1" applyFont="1" applyBorder="1"/>
    <xf numFmtId="4" fontId="22" fillId="0" borderId="20" xfId="0" applyNumberFormat="1" applyFont="1" applyBorder="1"/>
    <xf numFmtId="0" fontId="22" fillId="0" borderId="25" xfId="0" applyFont="1" applyBorder="1"/>
    <xf numFmtId="0" fontId="5" fillId="2" borderId="96" xfId="0" applyNumberFormat="1" applyFont="1" applyFill="1" applyBorder="1" applyAlignment="1">
      <alignment horizontal="left"/>
    </xf>
    <xf numFmtId="4" fontId="5" fillId="2" borderId="76" xfId="0" applyNumberFormat="1" applyFont="1" applyFill="1" applyBorder="1"/>
    <xf numFmtId="0" fontId="5" fillId="2" borderId="19" xfId="0" applyFont="1" applyFill="1" applyBorder="1"/>
    <xf numFmtId="4" fontId="29" fillId="0" borderId="86" xfId="1" applyNumberFormat="1" applyFont="1" applyFill="1" applyBorder="1"/>
    <xf numFmtId="0" fontId="22" fillId="0" borderId="30" xfId="0" applyFont="1" applyBorder="1"/>
    <xf numFmtId="4" fontId="28" fillId="0" borderId="90" xfId="0" applyNumberFormat="1" applyFont="1" applyBorder="1"/>
    <xf numFmtId="4" fontId="28" fillId="0" borderId="75" xfId="0" applyNumberFormat="1" applyFont="1" applyBorder="1"/>
    <xf numFmtId="4" fontId="22" fillId="0" borderId="18" xfId="0" applyNumberFormat="1" applyFont="1" applyBorder="1"/>
    <xf numFmtId="4" fontId="30" fillId="0" borderId="8" xfId="0" applyNumberFormat="1" applyFont="1" applyFill="1" applyBorder="1" applyAlignment="1">
      <alignment horizontal="right"/>
    </xf>
    <xf numFmtId="4" fontId="30" fillId="9" borderId="8" xfId="0" applyNumberFormat="1" applyFont="1" applyFill="1" applyBorder="1" applyAlignment="1">
      <alignment horizontal="right"/>
    </xf>
    <xf numFmtId="0" fontId="22" fillId="0" borderId="20" xfId="0" applyFont="1" applyBorder="1"/>
    <xf numFmtId="4" fontId="30" fillId="0" borderId="37" xfId="0" applyNumberFormat="1" applyFont="1" applyFill="1" applyBorder="1" applyAlignment="1">
      <alignment horizontal="left"/>
    </xf>
    <xf numFmtId="4" fontId="25" fillId="0" borderId="8" xfId="0" applyNumberFormat="1" applyFont="1" applyFill="1" applyBorder="1" applyAlignment="1">
      <alignment horizontal="right"/>
    </xf>
    <xf numFmtId="4" fontId="22" fillId="9" borderId="13" xfId="0" applyNumberFormat="1" applyFont="1" applyFill="1" applyBorder="1" applyAlignment="1">
      <alignment horizontal="right"/>
    </xf>
    <xf numFmtId="4" fontId="22" fillId="0" borderId="75" xfId="0" applyNumberFormat="1" applyFont="1" applyFill="1" applyBorder="1" applyAlignment="1">
      <alignment horizontal="right"/>
    </xf>
    <xf numFmtId="0" fontId="22" fillId="0" borderId="30" xfId="0" applyNumberFormat="1" applyFont="1" applyFill="1" applyBorder="1" applyAlignment="1">
      <alignment horizontal="left"/>
    </xf>
    <xf numFmtId="0" fontId="22" fillId="0" borderId="90" xfId="0" applyFont="1" applyBorder="1"/>
    <xf numFmtId="4" fontId="5" fillId="9" borderId="68" xfId="1" applyNumberFormat="1" applyFont="1" applyFill="1" applyBorder="1"/>
    <xf numFmtId="4" fontId="25" fillId="5" borderId="68" xfId="1" applyNumberFormat="1" applyFont="1" applyFill="1" applyBorder="1"/>
    <xf numFmtId="0" fontId="5" fillId="5" borderId="51" xfId="0" applyFont="1" applyFill="1" applyBorder="1"/>
    <xf numFmtId="0" fontId="5" fillId="5" borderId="45" xfId="0" applyFont="1" applyFill="1" applyBorder="1"/>
    <xf numFmtId="4" fontId="5" fillId="9" borderId="80" xfId="1" applyNumberFormat="1" applyFont="1" applyFill="1" applyBorder="1"/>
    <xf numFmtId="4" fontId="5" fillId="5" borderId="124" xfId="1" applyNumberFormat="1" applyFont="1" applyFill="1" applyBorder="1"/>
    <xf numFmtId="4" fontId="5" fillId="5" borderId="121" xfId="1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0" fontId="5" fillId="0" borderId="34" xfId="0" applyFont="1" applyFill="1" applyBorder="1"/>
    <xf numFmtId="0" fontId="5" fillId="0" borderId="12" xfId="0" applyFont="1" applyFill="1" applyBorder="1"/>
    <xf numFmtId="0" fontId="5" fillId="5" borderId="5" xfId="0" applyNumberFormat="1" applyFont="1" applyFill="1" applyBorder="1" applyAlignment="1">
      <alignment horizontal="left"/>
    </xf>
    <xf numFmtId="0" fontId="5" fillId="5" borderId="11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4" fontId="5" fillId="5" borderId="8" xfId="0" applyNumberFormat="1" applyFont="1" applyFill="1" applyBorder="1"/>
    <xf numFmtId="4" fontId="5" fillId="5" borderId="11" xfId="0" applyNumberFormat="1" applyFont="1" applyFill="1" applyBorder="1"/>
    <xf numFmtId="4" fontId="5" fillId="5" borderId="90" xfId="0" applyNumberFormat="1" applyFont="1" applyFill="1" applyBorder="1"/>
    <xf numFmtId="4" fontId="5" fillId="5" borderId="37" xfId="0" applyNumberFormat="1" applyFont="1" applyFill="1" applyBorder="1" applyAlignment="1">
      <alignment horizontal="left"/>
    </xf>
    <xf numFmtId="4" fontId="24" fillId="5" borderId="0" xfId="0" applyNumberFormat="1" applyFont="1" applyFill="1"/>
    <xf numFmtId="0" fontId="22" fillId="5" borderId="35" xfId="0" applyFont="1" applyFill="1" applyBorder="1"/>
    <xf numFmtId="0" fontId="22" fillId="5" borderId="0" xfId="0" applyFont="1" applyFill="1"/>
    <xf numFmtId="4" fontId="5" fillId="0" borderId="10" xfId="0" applyNumberFormat="1" applyFont="1" applyFill="1" applyBorder="1"/>
    <xf numFmtId="4" fontId="5" fillId="2" borderId="75" xfId="0" applyNumberFormat="1" applyFont="1" applyFill="1" applyBorder="1" applyAlignment="1">
      <alignment horizontal="right"/>
    </xf>
    <xf numFmtId="4" fontId="5" fillId="0" borderId="5" xfId="0" applyNumberFormat="1" applyFont="1" applyFill="1" applyBorder="1"/>
    <xf numFmtId="4" fontId="5" fillId="2" borderId="10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5" fillId="2" borderId="10" xfId="0" applyNumberFormat="1" applyFont="1" applyFill="1" applyBorder="1" applyAlignment="1">
      <alignment horizontal="left"/>
    </xf>
    <xf numFmtId="4" fontId="5" fillId="2" borderId="13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4" fontId="26" fillId="0" borderId="8" xfId="0" applyNumberFormat="1" applyFont="1" applyFill="1" applyBorder="1" applyAlignment="1">
      <alignment horizontal="right"/>
    </xf>
    <xf numFmtId="4" fontId="26" fillId="9" borderId="8" xfId="0" applyNumberFormat="1" applyFont="1" applyFill="1" applyBorder="1" applyAlignment="1">
      <alignment horizontal="right"/>
    </xf>
    <xf numFmtId="4" fontId="26" fillId="0" borderId="5" xfId="0" applyNumberFormat="1" applyFont="1" applyFill="1" applyBorder="1" applyAlignment="1">
      <alignment horizontal="right"/>
    </xf>
    <xf numFmtId="4" fontId="26" fillId="0" borderId="37" xfId="0" applyNumberFormat="1" applyFont="1" applyFill="1" applyBorder="1" applyAlignment="1">
      <alignment horizontal="right"/>
    </xf>
    <xf numFmtId="4" fontId="26" fillId="0" borderId="37" xfId="0" applyNumberFormat="1" applyFont="1" applyFill="1" applyBorder="1" applyAlignment="1">
      <alignment horizontal="left"/>
    </xf>
    <xf numFmtId="4" fontId="26" fillId="0" borderId="90" xfId="0" applyNumberFormat="1" applyFont="1" applyFill="1" applyBorder="1" applyAlignment="1">
      <alignment horizontal="right"/>
    </xf>
    <xf numFmtId="4" fontId="22" fillId="0" borderId="25" xfId="0" applyNumberFormat="1" applyFont="1" applyFill="1" applyBorder="1" applyAlignment="1">
      <alignment horizontal="right"/>
    </xf>
    <xf numFmtId="4" fontId="22" fillId="9" borderId="25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22" fillId="0" borderId="17" xfId="0" applyNumberFormat="1" applyFont="1" applyFill="1" applyBorder="1" applyAlignment="1">
      <alignment horizontal="left"/>
    </xf>
    <xf numFmtId="0" fontId="5" fillId="0" borderId="52" xfId="0" applyFont="1" applyFill="1" applyBorder="1" applyAlignment="1">
      <alignment horizontal="center"/>
    </xf>
    <xf numFmtId="4" fontId="5" fillId="9" borderId="25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0" borderId="52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left"/>
    </xf>
    <xf numFmtId="4" fontId="5" fillId="0" borderId="62" xfId="0" applyNumberFormat="1" applyFont="1" applyBorder="1"/>
    <xf numFmtId="4" fontId="22" fillId="0" borderId="18" xfId="0" applyNumberFormat="1" applyFont="1" applyFill="1" applyBorder="1" applyAlignment="1">
      <alignment horizontal="right"/>
    </xf>
    <xf numFmtId="4" fontId="5" fillId="0" borderId="42" xfId="0" applyNumberFormat="1" applyFont="1" applyFill="1" applyBorder="1" applyAlignment="1">
      <alignment horizontal="right"/>
    </xf>
    <xf numFmtId="4" fontId="26" fillId="0" borderId="7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" fontId="5" fillId="0" borderId="18" xfId="0" applyNumberFormat="1" applyFont="1" applyFill="1" applyBorder="1" applyAlignment="1">
      <alignment horizontal="right"/>
    </xf>
    <xf numFmtId="4" fontId="5" fillId="5" borderId="51" xfId="1" applyNumberFormat="1" applyFont="1" applyFill="1" applyBorder="1"/>
    <xf numFmtId="0" fontId="5" fillId="0" borderId="21" xfId="0" applyNumberFormat="1" applyFont="1" applyFill="1" applyBorder="1" applyAlignment="1">
      <alignment horizontal="right"/>
    </xf>
    <xf numFmtId="0" fontId="5" fillId="0" borderId="22" xfId="0" applyFont="1" applyFill="1" applyBorder="1"/>
    <xf numFmtId="4" fontId="5" fillId="0" borderId="25" xfId="0" applyNumberFormat="1" applyFont="1" applyFill="1" applyBorder="1"/>
    <xf numFmtId="4" fontId="5" fillId="9" borderId="25" xfId="0" applyNumberFormat="1" applyFont="1" applyFill="1" applyBorder="1"/>
    <xf numFmtId="4" fontId="5" fillId="0" borderId="22" xfId="0" applyNumberFormat="1" applyFont="1" applyFill="1" applyBorder="1" applyAlignment="1">
      <alignment horizontal="right"/>
    </xf>
    <xf numFmtId="4" fontId="5" fillId="0" borderId="22" xfId="0" applyNumberFormat="1" applyFont="1" applyFill="1" applyBorder="1"/>
    <xf numFmtId="4" fontId="5" fillId="0" borderId="23" xfId="0" applyNumberFormat="1" applyFont="1" applyFill="1" applyBorder="1"/>
    <xf numFmtId="4" fontId="5" fillId="0" borderId="25" xfId="0" applyNumberFormat="1" applyFont="1" applyFill="1" applyBorder="1" applyAlignment="1">
      <alignment horizontal="left"/>
    </xf>
    <xf numFmtId="0" fontId="5" fillId="2" borderId="27" xfId="0" applyFont="1" applyFill="1" applyBorder="1"/>
    <xf numFmtId="4" fontId="5" fillId="2" borderId="119" xfId="0" applyNumberFormat="1" applyFont="1" applyFill="1" applyBorder="1" applyAlignment="1">
      <alignment horizontal="right"/>
    </xf>
    <xf numFmtId="4" fontId="5" fillId="2" borderId="28" xfId="0" applyNumberFormat="1" applyFont="1" applyFill="1" applyBorder="1"/>
    <xf numFmtId="4" fontId="5" fillId="2" borderId="20" xfId="0" applyNumberFormat="1" applyFont="1" applyFill="1" applyBorder="1"/>
    <xf numFmtId="4" fontId="5" fillId="2" borderId="0" xfId="0" applyNumberFormat="1" applyFont="1" applyFill="1" applyBorder="1" applyAlignment="1">
      <alignment horizontal="left"/>
    </xf>
    <xf numFmtId="4" fontId="22" fillId="2" borderId="8" xfId="1" applyNumberFormat="1" applyFont="1" applyFill="1" applyBorder="1"/>
    <xf numFmtId="4" fontId="22" fillId="2" borderId="5" xfId="1" applyNumberFormat="1" applyFont="1" applyFill="1" applyBorder="1"/>
    <xf numFmtId="4" fontId="22" fillId="2" borderId="15" xfId="1" applyNumberFormat="1" applyFont="1" applyFill="1" applyBorder="1"/>
    <xf numFmtId="4" fontId="22" fillId="2" borderId="90" xfId="1" applyNumberFormat="1" applyFont="1" applyFill="1" applyBorder="1"/>
    <xf numFmtId="4" fontId="22" fillId="2" borderId="37" xfId="1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horizontal="left"/>
    </xf>
    <xf numFmtId="4" fontId="5" fillId="5" borderId="43" xfId="1" applyNumberFormat="1" applyFont="1" applyFill="1" applyBorder="1"/>
    <xf numFmtId="0" fontId="5" fillId="0" borderId="4" xfId="0" applyNumberFormat="1" applyFont="1" applyFill="1" applyBorder="1" applyAlignment="1">
      <alignment horizontal="right"/>
    </xf>
    <xf numFmtId="4" fontId="5" fillId="0" borderId="35" xfId="0" applyNumberFormat="1" applyFont="1" applyFill="1" applyBorder="1"/>
    <xf numFmtId="4" fontId="5" fillId="9" borderId="35" xfId="0" applyNumberFormat="1" applyFont="1" applyFill="1" applyBorder="1"/>
    <xf numFmtId="4" fontId="5" fillId="0" borderId="65" xfId="0" applyNumberFormat="1" applyFont="1" applyFill="1" applyBorder="1" applyAlignment="1">
      <alignment horizontal="right"/>
    </xf>
    <xf numFmtId="4" fontId="5" fillId="0" borderId="9" xfId="0" applyNumberFormat="1" applyFont="1" applyFill="1" applyBorder="1"/>
    <xf numFmtId="0" fontId="5" fillId="2" borderId="4" xfId="0" applyNumberFormat="1" applyFont="1" applyFill="1" applyBorder="1" applyAlignment="1">
      <alignment horizontal="left"/>
    </xf>
    <xf numFmtId="4" fontId="5" fillId="2" borderId="16" xfId="0" applyNumberFormat="1" applyFont="1" applyFill="1" applyBorder="1" applyAlignment="1">
      <alignment horizontal="right"/>
    </xf>
    <xf numFmtId="0" fontId="5" fillId="2" borderId="7" xfId="0" applyFont="1" applyFill="1" applyBorder="1"/>
    <xf numFmtId="4" fontId="5" fillId="2" borderId="6" xfId="0" applyNumberFormat="1" applyFont="1" applyFill="1" applyBorder="1"/>
    <xf numFmtId="4" fontId="5" fillId="2" borderId="15" xfId="0" applyNumberFormat="1" applyFont="1" applyFill="1" applyBorder="1"/>
    <xf numFmtId="4" fontId="5" fillId="2" borderId="37" xfId="0" applyNumberFormat="1" applyFont="1" applyFill="1" applyBorder="1" applyAlignment="1">
      <alignment horizontal="right"/>
    </xf>
    <xf numFmtId="4" fontId="22" fillId="0" borderId="17" xfId="0" applyNumberFormat="1" applyFont="1" applyFill="1" applyBorder="1"/>
    <xf numFmtId="4" fontId="22" fillId="9" borderId="17" xfId="0" applyNumberFormat="1" applyFont="1" applyFill="1" applyBorder="1"/>
    <xf numFmtId="4" fontId="5" fillId="0" borderId="14" xfId="0" applyNumberFormat="1" applyFont="1" applyFill="1" applyBorder="1" applyAlignment="1">
      <alignment horizontal="right"/>
    </xf>
    <xf numFmtId="4" fontId="22" fillId="0" borderId="28" xfId="0" applyNumberFormat="1" applyFont="1" applyFill="1" applyBorder="1"/>
    <xf numFmtId="4" fontId="22" fillId="0" borderId="37" xfId="0" applyNumberFormat="1" applyFont="1" applyFill="1" applyBorder="1"/>
    <xf numFmtId="4" fontId="22" fillId="0" borderId="15" xfId="0" applyNumberFormat="1" applyFont="1" applyFill="1" applyBorder="1"/>
    <xf numFmtId="4" fontId="22" fillId="0" borderId="50" xfId="0" applyNumberFormat="1" applyFont="1" applyBorder="1"/>
    <xf numFmtId="0" fontId="22" fillId="0" borderId="50" xfId="0" applyFont="1" applyFill="1" applyBorder="1"/>
    <xf numFmtId="4" fontId="22" fillId="0" borderId="31" xfId="0" applyNumberFormat="1" applyFont="1" applyFill="1" applyBorder="1"/>
    <xf numFmtId="4" fontId="22" fillId="9" borderId="31" xfId="0" applyNumberFormat="1" applyFont="1" applyFill="1" applyBorder="1"/>
    <xf numFmtId="4" fontId="22" fillId="0" borderId="7" xfId="0" applyNumberFormat="1" applyFont="1" applyFill="1" applyBorder="1"/>
    <xf numFmtId="4" fontId="22" fillId="0" borderId="31" xfId="0" applyNumberFormat="1" applyFont="1" applyFill="1" applyBorder="1" applyAlignment="1">
      <alignment horizontal="left"/>
    </xf>
    <xf numFmtId="4" fontId="22" fillId="0" borderId="50" xfId="0" applyNumberFormat="1" applyFont="1" applyFill="1" applyBorder="1"/>
    <xf numFmtId="0" fontId="5" fillId="0" borderId="49" xfId="0" applyNumberFormat="1" applyFont="1" applyFill="1" applyBorder="1" applyAlignment="1">
      <alignment horizontal="left"/>
    </xf>
    <xf numFmtId="0" fontId="5" fillId="0" borderId="31" xfId="0" applyFont="1" applyFill="1" applyBorder="1"/>
    <xf numFmtId="0" fontId="31" fillId="0" borderId="31" xfId="0" applyFont="1" applyFill="1" applyBorder="1"/>
    <xf numFmtId="4" fontId="5" fillId="0" borderId="31" xfId="0" applyNumberFormat="1" applyFont="1" applyFill="1" applyBorder="1" applyAlignment="1">
      <alignment horizontal="left"/>
    </xf>
    <xf numFmtId="4" fontId="22" fillId="0" borderId="7" xfId="0" applyNumberFormat="1" applyFont="1" applyFill="1" applyBorder="1" applyAlignment="1">
      <alignment horizontal="left"/>
    </xf>
    <xf numFmtId="4" fontId="22" fillId="0" borderId="27" xfId="0" applyNumberFormat="1" applyFont="1" applyFill="1" applyBorder="1"/>
    <xf numFmtId="4" fontId="5" fillId="0" borderId="7" xfId="0" applyNumberFormat="1" applyFont="1" applyFill="1" applyBorder="1"/>
    <xf numFmtId="4" fontId="22" fillId="0" borderId="27" xfId="0" applyNumberFormat="1" applyFont="1" applyFill="1" applyBorder="1" applyAlignment="1">
      <alignment horizontal="left"/>
    </xf>
    <xf numFmtId="0" fontId="5" fillId="0" borderId="15" xfId="0" applyNumberFormat="1" applyFont="1" applyFill="1" applyBorder="1" applyAlignment="1">
      <alignment horizontal="left"/>
    </xf>
    <xf numFmtId="4" fontId="5" fillId="0" borderId="27" xfId="0" applyNumberFormat="1" applyFont="1" applyFill="1" applyBorder="1"/>
    <xf numFmtId="4" fontId="5" fillId="0" borderId="27" xfId="0" applyNumberFormat="1" applyFont="1" applyFill="1" applyBorder="1" applyAlignment="1">
      <alignment horizontal="left"/>
    </xf>
    <xf numFmtId="0" fontId="22" fillId="0" borderId="6" xfId="0" applyFont="1" applyBorder="1"/>
    <xf numFmtId="0" fontId="22" fillId="0" borderId="7" xfId="0" applyFont="1" applyBorder="1"/>
    <xf numFmtId="4" fontId="22" fillId="9" borderId="19" xfId="0" applyNumberFormat="1" applyFont="1" applyFill="1" applyBorder="1"/>
    <xf numFmtId="4" fontId="22" fillId="0" borderId="10" xfId="0" applyNumberFormat="1" applyFont="1" applyBorder="1"/>
    <xf numFmtId="4" fontId="22" fillId="0" borderId="27" xfId="0" applyNumberFormat="1" applyFont="1" applyBorder="1" applyAlignment="1">
      <alignment horizontal="left"/>
    </xf>
    <xf numFmtId="4" fontId="5" fillId="0" borderId="7" xfId="0" applyNumberFormat="1" applyFont="1" applyBorder="1"/>
    <xf numFmtId="4" fontId="5" fillId="0" borderId="0" xfId="0" applyNumberFormat="1" applyFont="1" applyAlignment="1">
      <alignment horizontal="left"/>
    </xf>
    <xf numFmtId="4" fontId="5" fillId="5" borderId="66" xfId="0" applyNumberFormat="1" applyFont="1" applyFill="1" applyBorder="1" applyAlignment="1">
      <alignment horizontal="right"/>
    </xf>
    <xf numFmtId="4" fontId="5" fillId="9" borderId="51" xfId="0" applyNumberFormat="1" applyFont="1" applyFill="1" applyBorder="1" applyAlignment="1">
      <alignment horizontal="right"/>
    </xf>
    <xf numFmtId="4" fontId="5" fillId="5" borderId="43" xfId="0" applyNumberFormat="1" applyFont="1" applyFill="1" applyBorder="1" applyAlignment="1">
      <alignment horizontal="right"/>
    </xf>
    <xf numFmtId="4" fontId="5" fillId="5" borderId="102" xfId="0" applyNumberFormat="1" applyFont="1" applyFill="1" applyBorder="1" applyAlignment="1">
      <alignment horizontal="right"/>
    </xf>
    <xf numFmtId="4" fontId="5" fillId="5" borderId="68" xfId="0" applyNumberFormat="1" applyFont="1" applyFill="1" applyBorder="1" applyAlignment="1">
      <alignment horizontal="right"/>
    </xf>
    <xf numFmtId="4" fontId="5" fillId="5" borderId="109" xfId="0" applyNumberFormat="1" applyFont="1" applyFill="1" applyBorder="1" applyAlignment="1">
      <alignment horizontal="left"/>
    </xf>
    <xf numFmtId="4" fontId="25" fillId="5" borderId="66" xfId="0" applyNumberFormat="1" applyFont="1" applyFill="1" applyBorder="1" applyAlignment="1">
      <alignment horizontal="right"/>
    </xf>
    <xf numFmtId="0" fontId="5" fillId="0" borderId="112" xfId="0" applyNumberFormat="1" applyFont="1" applyFill="1" applyBorder="1" applyAlignment="1">
      <alignment horizontal="left"/>
    </xf>
    <xf numFmtId="4" fontId="5" fillId="0" borderId="33" xfId="0" applyNumberFormat="1" applyFont="1" applyFill="1" applyBorder="1" applyAlignment="1">
      <alignment horizontal="right"/>
    </xf>
    <xf numFmtId="4" fontId="5" fillId="0" borderId="110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left"/>
    </xf>
    <xf numFmtId="0" fontId="5" fillId="0" borderId="100" xfId="0" applyFont="1" applyFill="1" applyBorder="1"/>
    <xf numFmtId="0" fontId="22" fillId="9" borderId="0" xfId="0" applyFont="1" applyFill="1"/>
    <xf numFmtId="4" fontId="5" fillId="0" borderId="49" xfId="0" applyNumberFormat="1" applyFont="1" applyFill="1" applyBorder="1" applyAlignment="1">
      <alignment horizontal="right"/>
    </xf>
    <xf numFmtId="0" fontId="22" fillId="9" borderId="6" xfId="0" applyFont="1" applyFill="1" applyBorder="1"/>
    <xf numFmtId="4" fontId="22" fillId="0" borderId="20" xfId="0" applyNumberFormat="1" applyFont="1" applyFill="1" applyBorder="1" applyAlignment="1">
      <alignment horizontal="right"/>
    </xf>
    <xf numFmtId="0" fontId="5" fillId="0" borderId="24" xfId="0" applyNumberFormat="1" applyFont="1" applyFill="1" applyBorder="1" applyAlignment="1">
      <alignment horizontal="left"/>
    </xf>
    <xf numFmtId="4" fontId="5" fillId="0" borderId="24" xfId="0" applyNumberFormat="1" applyFont="1" applyFill="1" applyBorder="1" applyAlignment="1">
      <alignment horizontal="right"/>
    </xf>
    <xf numFmtId="4" fontId="5" fillId="0" borderId="111" xfId="0" applyNumberFormat="1" applyFont="1" applyFill="1" applyBorder="1"/>
    <xf numFmtId="4" fontId="5" fillId="5" borderId="122" xfId="1" applyNumberFormat="1" applyFont="1" applyFill="1" applyBorder="1" applyAlignment="1">
      <alignment horizontal="left"/>
    </xf>
    <xf numFmtId="4" fontId="25" fillId="5" borderId="115" xfId="1" applyNumberFormat="1" applyFont="1" applyFill="1" applyBorder="1"/>
    <xf numFmtId="4" fontId="5" fillId="10" borderId="7" xfId="1" applyNumberFormat="1" applyFont="1" applyFill="1" applyBorder="1" applyAlignment="1">
      <alignment horizontal="left"/>
    </xf>
    <xf numFmtId="4" fontId="22" fillId="10" borderId="15" xfId="0" applyNumberFormat="1" applyFont="1" applyFill="1" applyBorder="1"/>
    <xf numFmtId="0" fontId="22" fillId="10" borderId="15" xfId="0" applyFont="1" applyFill="1" applyBorder="1"/>
    <xf numFmtId="0" fontId="22" fillId="10" borderId="0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left"/>
    </xf>
    <xf numFmtId="4" fontId="5" fillId="10" borderId="0" xfId="1" applyNumberFormat="1" applyFont="1" applyFill="1" applyBorder="1"/>
    <xf numFmtId="4" fontId="5" fillId="10" borderId="0" xfId="0" applyNumberFormat="1" applyFont="1" applyFill="1" applyBorder="1"/>
    <xf numFmtId="4" fontId="5" fillId="10" borderId="0" xfId="1" applyNumberFormat="1" applyFont="1" applyFill="1" applyBorder="1" applyAlignment="1">
      <alignment horizontal="left"/>
    </xf>
    <xf numFmtId="4" fontId="22" fillId="10" borderId="0" xfId="0" applyNumberFormat="1" applyFont="1" applyFill="1" applyBorder="1"/>
    <xf numFmtId="0" fontId="22" fillId="10" borderId="0" xfId="0" applyFont="1" applyFill="1" applyBorder="1"/>
    <xf numFmtId="0" fontId="22" fillId="10" borderId="0" xfId="0" applyNumberFormat="1" applyFont="1" applyFill="1" applyBorder="1" applyAlignment="1">
      <alignment horizontal="center"/>
    </xf>
    <xf numFmtId="0" fontId="5" fillId="10" borderId="0" xfId="0" applyNumberFormat="1" applyFont="1" applyFill="1" applyBorder="1" applyAlignment="1">
      <alignment horizontal="left"/>
    </xf>
    <xf numFmtId="4" fontId="5" fillId="2" borderId="0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left"/>
    </xf>
    <xf numFmtId="0" fontId="5" fillId="0" borderId="0" xfId="0" applyFont="1"/>
    <xf numFmtId="4" fontId="32" fillId="10" borderId="0" xfId="0" applyNumberFormat="1" applyFont="1" applyFill="1" applyBorder="1" applyAlignment="1">
      <alignment horizontal="left"/>
    </xf>
    <xf numFmtId="4" fontId="18" fillId="10" borderId="116" xfId="2" applyNumberFormat="1" applyFont="1" applyFill="1" applyBorder="1" applyAlignment="1">
      <alignment horizontal="left"/>
    </xf>
    <xf numFmtId="4" fontId="18" fillId="10" borderId="0" xfId="2" applyNumberFormat="1" applyFont="1" applyFill="1" applyBorder="1" applyAlignment="1">
      <alignment horizontal="left"/>
    </xf>
    <xf numFmtId="4" fontId="28" fillId="0" borderId="0" xfId="0" applyNumberFormat="1" applyFont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4" fontId="5" fillId="0" borderId="58" xfId="0" applyNumberFormat="1" applyFont="1" applyFill="1" applyBorder="1"/>
    <xf numFmtId="4" fontId="5" fillId="0" borderId="95" xfId="1" applyNumberFormat="1" applyFont="1" applyFill="1" applyBorder="1" applyAlignment="1">
      <alignment horizontal="left"/>
    </xf>
    <xf numFmtId="4" fontId="22" fillId="0" borderId="16" xfId="0" applyNumberFormat="1" applyFont="1" applyFill="1" applyBorder="1" applyAlignment="1">
      <alignment horizontal="left"/>
    </xf>
    <xf numFmtId="0" fontId="2" fillId="0" borderId="0" xfId="0" applyFont="1"/>
    <xf numFmtId="0" fontId="17" fillId="0" borderId="0" xfId="0" applyFont="1" applyFill="1"/>
    <xf numFmtId="4" fontId="17" fillId="0" borderId="0" xfId="0" applyNumberFormat="1" applyFont="1" applyFill="1"/>
    <xf numFmtId="4" fontId="17" fillId="9" borderId="0" xfId="0" applyNumberFormat="1" applyFont="1" applyFill="1"/>
    <xf numFmtId="4" fontId="17" fillId="0" borderId="0" xfId="0" applyNumberFormat="1" applyFont="1"/>
    <xf numFmtId="4" fontId="2" fillId="0" borderId="0" xfId="0" applyNumberFormat="1" applyFont="1" applyAlignment="1">
      <alignment horizontal="left"/>
    </xf>
    <xf numFmtId="4" fontId="5" fillId="0" borderId="93" xfId="0" applyNumberFormat="1" applyFont="1" applyFill="1" applyBorder="1" applyAlignment="1">
      <alignment horizontal="right"/>
    </xf>
    <xf numFmtId="4" fontId="22" fillId="0" borderId="118" xfId="0" applyNumberFormat="1" applyFont="1" applyFill="1" applyBorder="1" applyAlignment="1">
      <alignment horizontal="right"/>
    </xf>
    <xf numFmtId="0" fontId="5" fillId="5" borderId="1" xfId="0" applyNumberFormat="1" applyFont="1" applyFill="1" applyBorder="1" applyAlignment="1">
      <alignment horizontal="left"/>
    </xf>
    <xf numFmtId="0" fontId="5" fillId="5" borderId="2" xfId="0" applyFont="1" applyFill="1" applyBorder="1"/>
    <xf numFmtId="0" fontId="5" fillId="5" borderId="62" xfId="0" applyFont="1" applyFill="1" applyBorder="1"/>
    <xf numFmtId="4" fontId="5" fillId="5" borderId="62" xfId="1" applyNumberFormat="1" applyFont="1" applyFill="1" applyBorder="1"/>
    <xf numFmtId="4" fontId="5" fillId="9" borderId="67" xfId="1" applyNumberFormat="1" applyFont="1" applyFill="1" applyBorder="1"/>
    <xf numFmtId="4" fontId="5" fillId="5" borderId="74" xfId="1" applyNumberFormat="1" applyFont="1" applyFill="1" applyBorder="1"/>
    <xf numFmtId="0" fontId="5" fillId="5" borderId="52" xfId="0" applyFont="1" applyFill="1" applyBorder="1" applyAlignment="1"/>
    <xf numFmtId="0" fontId="5" fillId="5" borderId="2" xfId="0" applyFont="1" applyFill="1" applyBorder="1" applyAlignment="1"/>
    <xf numFmtId="4" fontId="22" fillId="0" borderId="14" xfId="1" applyNumberFormat="1" applyFont="1" applyFill="1" applyBorder="1"/>
    <xf numFmtId="4" fontId="23" fillId="0" borderId="37" xfId="1" applyNumberFormat="1" applyFont="1" applyFill="1" applyBorder="1"/>
    <xf numFmtId="4" fontId="22" fillId="0" borderId="10" xfId="1" applyNumberFormat="1" applyFont="1" applyFill="1" applyBorder="1" applyAlignment="1">
      <alignment horizontal="left"/>
    </xf>
    <xf numFmtId="4" fontId="5" fillId="5" borderId="77" xfId="1" applyNumberFormat="1" applyFont="1" applyFill="1" applyBorder="1"/>
    <xf numFmtId="0" fontId="5" fillId="10" borderId="0" xfId="0" applyFont="1" applyFill="1" applyBorder="1" applyAlignment="1"/>
    <xf numFmtId="0" fontId="5" fillId="10" borderId="19" xfId="0" applyNumberFormat="1" applyFont="1" applyFill="1" applyBorder="1" applyAlignment="1">
      <alignment horizontal="left"/>
    </xf>
    <xf numFmtId="0" fontId="5" fillId="10" borderId="25" xfId="0" applyFont="1" applyFill="1" applyBorder="1" applyAlignment="1"/>
    <xf numFmtId="0" fontId="5" fillId="10" borderId="17" xfId="0" applyFont="1" applyFill="1" applyBorder="1" applyAlignment="1"/>
    <xf numFmtId="4" fontId="5" fillId="10" borderId="25" xfId="1" applyNumberFormat="1" applyFont="1" applyFill="1" applyBorder="1"/>
    <xf numFmtId="0" fontId="5" fillId="5" borderId="38" xfId="0" applyFont="1" applyFill="1" applyBorder="1"/>
    <xf numFmtId="0" fontId="5" fillId="5" borderId="52" xfId="0" applyFont="1" applyFill="1" applyBorder="1"/>
    <xf numFmtId="4" fontId="5" fillId="10" borderId="2" xfId="1" applyNumberFormat="1" applyFont="1" applyFill="1" applyBorder="1"/>
    <xf numFmtId="4" fontId="22" fillId="0" borderId="50" xfId="0" applyNumberFormat="1" applyFont="1" applyFill="1" applyBorder="1" applyAlignment="1">
      <alignment horizontal="right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2" fillId="0" borderId="0" xfId="0" applyNumberFormat="1" applyFont="1" applyBorder="1" applyAlignment="1">
      <alignment horizontal="center"/>
    </xf>
    <xf numFmtId="0" fontId="8" fillId="10" borderId="105" xfId="0" applyFont="1" applyFill="1" applyBorder="1" applyAlignment="1">
      <alignment horizontal="left"/>
    </xf>
    <xf numFmtId="0" fontId="8" fillId="10" borderId="111" xfId="0" applyFont="1" applyFill="1" applyBorder="1" applyAlignment="1">
      <alignment horizontal="left"/>
    </xf>
    <xf numFmtId="0" fontId="4" fillId="0" borderId="5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">
    <cellStyle name="Calculation" xfId="2" builtinId="22"/>
    <cellStyle name="Comma" xfId="1" builtinId="3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99CC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AppData/Local/Microsoft/Windows/ndrazin/AppData/Local/Microsoft/Windows/Temporary%20Internet%20Files/Content.Outlook/2018_OPATIJA/PLENARNA%20I%20KOLOS/PONUDA%20PRODUKCIJA%20HKIG%202018.pdf" TargetMode="External"/><Relationship Id="rId1" Type="http://schemas.openxmlformats.org/officeDocument/2006/relationships/hyperlink" Target="../../../AppData/Local/Microsoft/Windows/ndrazin/AppData/Local/Microsoft/Windows/Temporary%20Internet%20Files/Content.Outlook/2018_OPATIJA/PLENARNA%20I%20KOLOS/PONUDA%20EVENT%20HKIG%20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4"/>
  <sheetViews>
    <sheetView tabSelected="1" view="pageBreakPreview" zoomScaleNormal="100" zoomScaleSheetLayoutView="100" workbookViewId="0">
      <selection activeCell="M249" sqref="M249"/>
    </sheetView>
  </sheetViews>
  <sheetFormatPr defaultColWidth="8.81640625" defaultRowHeight="14" x14ac:dyDescent="0.3"/>
  <cols>
    <col min="1" max="1" width="11.1796875" style="414" bestFit="1" customWidth="1"/>
    <col min="2" max="6" width="8.81640625" style="414"/>
    <col min="7" max="7" width="0.1796875" style="414" customWidth="1"/>
    <col min="8" max="8" width="18.81640625" style="415" hidden="1" customWidth="1"/>
    <col min="9" max="9" width="3.1796875" style="416" hidden="1" customWidth="1"/>
    <col min="10" max="10" width="20.81640625" style="415" customWidth="1"/>
    <col min="11" max="12" width="21.81640625" style="415" customWidth="1"/>
    <col min="13" max="13" width="48.1796875" style="417" customWidth="1"/>
    <col min="14" max="14" width="18.6328125" style="415" customWidth="1"/>
    <col min="15" max="16384" width="8.81640625" style="414"/>
  </cols>
  <sheetData>
    <row r="1" spans="1:14" ht="17.5" x14ac:dyDescent="0.35">
      <c r="L1" s="980" t="s">
        <v>206</v>
      </c>
    </row>
    <row r="2" spans="1:14" ht="17.5" x14ac:dyDescent="0.35">
      <c r="A2" s="1005" t="s">
        <v>162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419"/>
    </row>
    <row r="3" spans="1:14" ht="17.5" x14ac:dyDescent="0.35">
      <c r="A3" s="975"/>
      <c r="B3" s="975"/>
      <c r="C3" s="975"/>
      <c r="D3" s="976"/>
      <c r="E3" s="976"/>
      <c r="F3" s="976"/>
      <c r="G3" s="977"/>
      <c r="H3" s="977"/>
      <c r="I3" s="978"/>
      <c r="J3" s="979"/>
      <c r="K3" s="977"/>
      <c r="L3" s="420"/>
      <c r="M3" s="419"/>
    </row>
    <row r="4" spans="1:14" ht="17.5" x14ac:dyDescent="0.35">
      <c r="A4" s="1005" t="s">
        <v>205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423"/>
    </row>
    <row r="5" spans="1:14" x14ac:dyDescent="0.3">
      <c r="A5" s="1004"/>
      <c r="B5" s="1004"/>
      <c r="C5" s="1004"/>
      <c r="D5" s="1004"/>
      <c r="E5" s="1004"/>
      <c r="F5" s="1004"/>
      <c r="G5" s="1004"/>
      <c r="H5" s="1004"/>
      <c r="I5" s="1004"/>
      <c r="J5" s="1004"/>
      <c r="K5" s="1004"/>
      <c r="L5" s="418"/>
      <c r="M5" s="423"/>
    </row>
    <row r="6" spans="1:14" ht="5.5" customHeight="1" thickBot="1" x14ac:dyDescent="0.35">
      <c r="A6" s="424"/>
      <c r="C6" s="425"/>
      <c r="D6" s="7"/>
      <c r="E6" s="7"/>
      <c r="F6" s="7"/>
      <c r="G6" s="7"/>
      <c r="H6" s="426"/>
      <c r="I6" s="427"/>
      <c r="J6" s="428"/>
      <c r="K6" s="426"/>
      <c r="L6" s="426"/>
      <c r="M6" s="423"/>
    </row>
    <row r="7" spans="1:14" ht="4.5" hidden="1" customHeight="1" thickBot="1" x14ac:dyDescent="0.35">
      <c r="A7" s="429"/>
      <c r="B7" s="430"/>
      <c r="C7" s="7"/>
      <c r="D7" s="7"/>
      <c r="E7" s="7"/>
      <c r="F7" s="7"/>
      <c r="G7" s="7"/>
      <c r="H7" s="426"/>
      <c r="I7" s="427"/>
      <c r="J7" s="431"/>
      <c r="K7" s="426"/>
      <c r="L7" s="426"/>
      <c r="M7" s="423"/>
    </row>
    <row r="8" spans="1:14" ht="36" customHeight="1" thickBot="1" x14ac:dyDescent="0.35">
      <c r="A8" s="432" t="s">
        <v>0</v>
      </c>
      <c r="B8" s="433"/>
      <c r="C8" s="433"/>
      <c r="D8" s="433" t="s">
        <v>1</v>
      </c>
      <c r="E8" s="433"/>
      <c r="F8" s="433"/>
      <c r="G8" s="434"/>
      <c r="H8" s="435" t="s">
        <v>181</v>
      </c>
      <c r="I8" s="436" t="s">
        <v>178</v>
      </c>
      <c r="J8" s="437" t="s">
        <v>200</v>
      </c>
      <c r="K8" s="438" t="s">
        <v>233</v>
      </c>
      <c r="L8" s="439" t="s">
        <v>207</v>
      </c>
      <c r="M8" s="440"/>
      <c r="N8" s="441"/>
    </row>
    <row r="9" spans="1:14" x14ac:dyDescent="0.3">
      <c r="A9" s="442"/>
      <c r="B9" s="425"/>
      <c r="C9" s="425"/>
      <c r="D9" s="425"/>
      <c r="E9" s="425"/>
      <c r="F9" s="425"/>
      <c r="G9" s="443"/>
      <c r="H9" s="444"/>
      <c r="I9" s="445"/>
      <c r="J9" s="446"/>
      <c r="K9" s="447"/>
      <c r="L9" s="448"/>
      <c r="M9" s="449"/>
    </row>
    <row r="10" spans="1:14" x14ac:dyDescent="0.3">
      <c r="A10" s="450">
        <v>3</v>
      </c>
      <c r="B10" s="7" t="s">
        <v>2</v>
      </c>
      <c r="C10" s="425"/>
      <c r="D10" s="425"/>
      <c r="E10" s="425"/>
      <c r="F10" s="425"/>
      <c r="G10" s="451"/>
      <c r="H10" s="444"/>
      <c r="I10" s="445"/>
      <c r="J10" s="452"/>
      <c r="K10" s="447"/>
      <c r="L10" s="448"/>
      <c r="M10" s="449"/>
      <c r="N10" s="453"/>
    </row>
    <row r="11" spans="1:14" x14ac:dyDescent="0.3">
      <c r="A11" s="450"/>
      <c r="B11" s="7"/>
      <c r="C11" s="425"/>
      <c r="D11" s="425"/>
      <c r="E11" s="425"/>
      <c r="F11" s="425"/>
      <c r="G11" s="451"/>
      <c r="H11" s="444"/>
      <c r="I11" s="445"/>
      <c r="J11" s="452"/>
      <c r="K11" s="447"/>
      <c r="L11" s="448"/>
      <c r="M11" s="449"/>
    </row>
    <row r="12" spans="1:14" ht="14.5" thickBot="1" x14ac:dyDescent="0.35">
      <c r="A12" s="454">
        <v>32</v>
      </c>
      <c r="B12" s="7" t="s">
        <v>3</v>
      </c>
      <c r="C12" s="7"/>
      <c r="D12" s="7"/>
      <c r="E12" s="7"/>
      <c r="F12" s="7"/>
      <c r="G12" s="376"/>
      <c r="H12" s="426"/>
      <c r="I12" s="427"/>
      <c r="J12" s="455"/>
      <c r="K12" s="456"/>
      <c r="L12" s="457"/>
      <c r="M12" s="423"/>
    </row>
    <row r="13" spans="1:14" ht="14.5" thickBot="1" x14ac:dyDescent="0.35">
      <c r="A13" s="458">
        <v>321</v>
      </c>
      <c r="B13" s="459" t="s">
        <v>4</v>
      </c>
      <c r="C13" s="459"/>
      <c r="D13" s="459"/>
      <c r="E13" s="459"/>
      <c r="F13" s="459"/>
      <c r="G13" s="460"/>
      <c r="H13" s="461">
        <v>6100000</v>
      </c>
      <c r="I13" s="462">
        <v>5913095.3899999997</v>
      </c>
      <c r="J13" s="463">
        <v>10260000</v>
      </c>
      <c r="K13" s="464">
        <v>10076079.98</v>
      </c>
      <c r="L13" s="461">
        <v>9651000</v>
      </c>
      <c r="M13" s="465"/>
      <c r="N13" s="466">
        <f>SUM(6434*1800)</f>
        <v>11581200</v>
      </c>
    </row>
    <row r="14" spans="1:14" ht="14.5" thickBot="1" x14ac:dyDescent="0.35">
      <c r="A14" s="458">
        <v>322</v>
      </c>
      <c r="B14" s="459" t="s">
        <v>5</v>
      </c>
      <c r="C14" s="459"/>
      <c r="D14" s="459"/>
      <c r="E14" s="459"/>
      <c r="F14" s="459"/>
      <c r="G14" s="460"/>
      <c r="H14" s="461">
        <v>160000</v>
      </c>
      <c r="I14" s="462">
        <v>156245</v>
      </c>
      <c r="J14" s="463">
        <v>300000</v>
      </c>
      <c r="K14" s="467">
        <v>710507.38</v>
      </c>
      <c r="L14" s="468">
        <v>400000</v>
      </c>
      <c r="M14" s="465"/>
      <c r="N14" s="466">
        <f>SUM(N13-M13)</f>
        <v>11581200</v>
      </c>
    </row>
    <row r="15" spans="1:14" ht="14.5" thickBot="1" x14ac:dyDescent="0.35">
      <c r="A15" s="469">
        <v>32</v>
      </c>
      <c r="B15" s="470" t="s">
        <v>6</v>
      </c>
      <c r="C15" s="471"/>
      <c r="D15" s="471"/>
      <c r="E15" s="471"/>
      <c r="F15" s="471"/>
      <c r="G15" s="472"/>
      <c r="H15" s="473">
        <f>SUM(H13:H14)</f>
        <v>6260000</v>
      </c>
      <c r="I15" s="474">
        <f>SUM(I13:I14)</f>
        <v>6069340.3899999997</v>
      </c>
      <c r="J15" s="475">
        <f>SUM(J13:J14)</f>
        <v>10560000</v>
      </c>
      <c r="K15" s="475">
        <f>SUM(K13:K14)</f>
        <v>10786587.360000001</v>
      </c>
      <c r="L15" s="476">
        <f>SUM(L13:L14)</f>
        <v>10051000</v>
      </c>
      <c r="M15" s="477"/>
      <c r="N15" s="478"/>
    </row>
    <row r="16" spans="1:14" ht="14.5" thickTop="1" x14ac:dyDescent="0.3">
      <c r="A16" s="454"/>
      <c r="B16" s="7"/>
      <c r="C16" s="7"/>
      <c r="D16" s="7"/>
      <c r="E16" s="7"/>
      <c r="F16" s="7"/>
      <c r="G16" s="376"/>
      <c r="H16" s="479"/>
      <c r="I16" s="480"/>
      <c r="J16" s="481"/>
      <c r="K16" s="482"/>
      <c r="L16" s="479"/>
      <c r="M16" s="483"/>
    </row>
    <row r="17" spans="1:14" ht="14.5" thickBot="1" x14ac:dyDescent="0.35">
      <c r="A17" s="454">
        <v>34</v>
      </c>
      <c r="B17" s="7" t="s">
        <v>7</v>
      </c>
      <c r="C17" s="7"/>
      <c r="D17" s="7"/>
      <c r="E17" s="7"/>
      <c r="F17" s="7"/>
      <c r="G17" s="376"/>
      <c r="H17" s="484"/>
      <c r="I17" s="485"/>
      <c r="J17" s="486"/>
      <c r="K17" s="487"/>
      <c r="L17" s="484"/>
      <c r="M17" s="488"/>
    </row>
    <row r="18" spans="1:14" ht="14.5" thickBot="1" x14ac:dyDescent="0.35">
      <c r="A18" s="489">
        <v>341</v>
      </c>
      <c r="B18" s="490" t="s">
        <v>8</v>
      </c>
      <c r="C18" s="490"/>
      <c r="D18" s="490"/>
      <c r="E18" s="490"/>
      <c r="F18" s="490"/>
      <c r="G18" s="491"/>
      <c r="H18" s="492"/>
      <c r="I18" s="493"/>
      <c r="J18" s="494"/>
      <c r="K18" s="494"/>
      <c r="L18" s="495"/>
      <c r="M18" s="496"/>
      <c r="N18" s="497"/>
    </row>
    <row r="19" spans="1:14" ht="14.5" thickBot="1" x14ac:dyDescent="0.35">
      <c r="A19" s="458">
        <v>341311</v>
      </c>
      <c r="B19" s="498" t="s">
        <v>9</v>
      </c>
      <c r="C19" s="459"/>
      <c r="D19" s="459"/>
      <c r="E19" s="425"/>
      <c r="F19" s="459"/>
      <c r="G19" s="460"/>
      <c r="H19" s="461">
        <v>22000</v>
      </c>
      <c r="I19" s="499">
        <v>21198.639999999999</v>
      </c>
      <c r="J19" s="467">
        <v>15000</v>
      </c>
      <c r="K19" s="467">
        <v>2107.85</v>
      </c>
      <c r="L19" s="468">
        <v>2107.85</v>
      </c>
      <c r="M19" s="465"/>
      <c r="N19" s="466"/>
    </row>
    <row r="20" spans="1:14" ht="14.5" thickBot="1" x14ac:dyDescent="0.35">
      <c r="A20" s="458">
        <v>34141</v>
      </c>
      <c r="B20" s="498" t="s">
        <v>10</v>
      </c>
      <c r="C20" s="490"/>
      <c r="D20" s="490"/>
      <c r="E20" s="490"/>
      <c r="F20" s="490"/>
      <c r="G20" s="491"/>
      <c r="H20" s="500"/>
      <c r="I20" s="501"/>
      <c r="J20" s="502"/>
      <c r="K20" s="502"/>
      <c r="L20" s="503"/>
      <c r="M20" s="504"/>
      <c r="N20" s="466"/>
    </row>
    <row r="21" spans="1:14" ht="14.5" thickBot="1" x14ac:dyDescent="0.35">
      <c r="A21" s="469">
        <v>34</v>
      </c>
      <c r="B21" s="470" t="s">
        <v>11</v>
      </c>
      <c r="C21" s="471"/>
      <c r="D21" s="471"/>
      <c r="E21" s="471"/>
      <c r="F21" s="471"/>
      <c r="G21" s="472"/>
      <c r="H21" s="505">
        <f>SUM(H19:H19)</f>
        <v>22000</v>
      </c>
      <c r="I21" s="506">
        <f>SUM(I19:I19)</f>
        <v>21198.639999999999</v>
      </c>
      <c r="J21" s="507">
        <f>SUM(J18:J19)</f>
        <v>15000</v>
      </c>
      <c r="K21" s="507">
        <f>SUM(K18:K19)</f>
        <v>2107.85</v>
      </c>
      <c r="L21" s="508">
        <f>SUM(L18:L19)</f>
        <v>2107.85</v>
      </c>
      <c r="M21" s="509"/>
      <c r="N21" s="510"/>
    </row>
    <row r="22" spans="1:14" ht="15" thickTop="1" thickBot="1" x14ac:dyDescent="0.35">
      <c r="A22" s="454"/>
      <c r="B22" s="7"/>
      <c r="C22" s="7"/>
      <c r="D22" s="7"/>
      <c r="E22" s="7"/>
      <c r="F22" s="511"/>
      <c r="G22" s="512"/>
      <c r="H22" s="513"/>
      <c r="I22" s="514"/>
      <c r="J22" s="515"/>
      <c r="K22" s="482"/>
      <c r="L22" s="516"/>
      <c r="M22" s="517"/>
      <c r="N22" s="497"/>
    </row>
    <row r="23" spans="1:14" ht="14.5" thickBot="1" x14ac:dyDescent="0.35">
      <c r="A23" s="518">
        <v>36</v>
      </c>
      <c r="B23" s="490" t="s">
        <v>12</v>
      </c>
      <c r="C23" s="490"/>
      <c r="D23" s="490"/>
      <c r="E23" s="490"/>
      <c r="F23" s="490"/>
      <c r="G23" s="491"/>
      <c r="H23" s="519"/>
      <c r="I23" s="520"/>
      <c r="J23" s="502"/>
      <c r="K23" s="502"/>
      <c r="L23" s="503"/>
      <c r="M23" s="521"/>
      <c r="N23" s="497"/>
    </row>
    <row r="24" spans="1:14" ht="14.5" thickBot="1" x14ac:dyDescent="0.35">
      <c r="A24" s="454"/>
      <c r="B24" s="7"/>
      <c r="C24" s="7"/>
      <c r="D24" s="7"/>
      <c r="E24" s="7"/>
      <c r="F24" s="7"/>
      <c r="G24" s="376"/>
      <c r="H24" s="519"/>
      <c r="I24" s="520"/>
      <c r="J24" s="502"/>
      <c r="K24" s="502"/>
      <c r="L24" s="503"/>
      <c r="M24" s="521"/>
      <c r="N24" s="497"/>
    </row>
    <row r="25" spans="1:14" ht="14.5" thickBot="1" x14ac:dyDescent="0.35">
      <c r="A25" s="518">
        <v>361</v>
      </c>
      <c r="B25" s="490" t="s">
        <v>13</v>
      </c>
      <c r="C25" s="490"/>
      <c r="D25" s="490"/>
      <c r="E25" s="490"/>
      <c r="F25" s="490"/>
      <c r="G25" s="491"/>
      <c r="H25" s="522"/>
      <c r="I25" s="523"/>
      <c r="J25" s="524"/>
      <c r="K25" s="524"/>
      <c r="L25" s="525"/>
      <c r="M25" s="526"/>
      <c r="N25" s="497"/>
    </row>
    <row r="26" spans="1:14" ht="14.5" thickBot="1" x14ac:dyDescent="0.35">
      <c r="A26" s="527">
        <v>361</v>
      </c>
      <c r="B26" s="528" t="s">
        <v>14</v>
      </c>
      <c r="C26" s="528"/>
      <c r="D26" s="528"/>
      <c r="E26" s="528"/>
      <c r="F26" s="529"/>
      <c r="G26" s="491"/>
      <c r="H26" s="530">
        <v>90000</v>
      </c>
      <c r="I26" s="462">
        <v>85427.1</v>
      </c>
      <c r="J26" s="531">
        <v>100000</v>
      </c>
      <c r="K26" s="467">
        <v>55770</v>
      </c>
      <c r="L26" s="468">
        <v>50000</v>
      </c>
      <c r="M26" s="532"/>
      <c r="N26" s="466"/>
    </row>
    <row r="27" spans="1:14" ht="14.5" thickBot="1" x14ac:dyDescent="0.35">
      <c r="A27" s="454"/>
      <c r="B27" s="7"/>
      <c r="C27" s="7"/>
      <c r="D27" s="7"/>
      <c r="E27" s="7"/>
      <c r="F27" s="7"/>
      <c r="G27" s="376"/>
      <c r="H27" s="519"/>
      <c r="I27" s="520"/>
      <c r="J27" s="502"/>
      <c r="K27" s="502"/>
      <c r="L27" s="503"/>
      <c r="M27" s="521"/>
      <c r="N27" s="497"/>
    </row>
    <row r="28" spans="1:14" ht="14.5" thickBot="1" x14ac:dyDescent="0.35">
      <c r="A28" s="489">
        <v>363</v>
      </c>
      <c r="B28" s="490" t="s">
        <v>15</v>
      </c>
      <c r="C28" s="490"/>
      <c r="D28" s="490"/>
      <c r="E28" s="490"/>
      <c r="F28" s="490"/>
      <c r="G28" s="491"/>
      <c r="H28" s="533"/>
      <c r="I28" s="534"/>
      <c r="J28" s="524"/>
      <c r="K28" s="535"/>
      <c r="L28" s="536"/>
      <c r="M28" s="537"/>
      <c r="N28" s="497"/>
    </row>
    <row r="29" spans="1:14" ht="14.5" thickBot="1" x14ac:dyDescent="0.35">
      <c r="A29" s="458">
        <v>36311</v>
      </c>
      <c r="B29" s="498" t="s">
        <v>16</v>
      </c>
      <c r="C29" s="459"/>
      <c r="D29" s="459"/>
      <c r="E29" s="459"/>
      <c r="F29" s="459"/>
      <c r="G29" s="460"/>
      <c r="H29" s="538"/>
      <c r="I29" s="539"/>
      <c r="J29" s="494"/>
      <c r="K29" s="494"/>
      <c r="L29" s="495"/>
      <c r="M29" s="540"/>
      <c r="N29" s="497"/>
    </row>
    <row r="30" spans="1:14" ht="14.5" thickBot="1" x14ac:dyDescent="0.35">
      <c r="A30" s="458">
        <v>36321</v>
      </c>
      <c r="B30" s="498" t="s">
        <v>17</v>
      </c>
      <c r="C30" s="459"/>
      <c r="D30" s="459"/>
      <c r="E30" s="459"/>
      <c r="F30" s="459"/>
      <c r="G30" s="460"/>
      <c r="H30" s="538"/>
      <c r="I30" s="539"/>
      <c r="J30" s="494"/>
      <c r="K30" s="494"/>
      <c r="L30" s="495"/>
      <c r="M30" s="540"/>
      <c r="N30" s="497"/>
    </row>
    <row r="31" spans="1:14" ht="14.5" thickBot="1" x14ac:dyDescent="0.35">
      <c r="A31" s="458">
        <v>363311</v>
      </c>
      <c r="B31" s="498" t="s">
        <v>198</v>
      </c>
      <c r="C31" s="459"/>
      <c r="D31" s="459"/>
      <c r="E31" s="459"/>
      <c r="F31" s="459"/>
      <c r="G31" s="460"/>
      <c r="H31" s="538">
        <v>10000</v>
      </c>
      <c r="I31" s="539">
        <v>10000</v>
      </c>
      <c r="J31" s="494">
        <v>150000</v>
      </c>
      <c r="K31" s="494">
        <v>82000</v>
      </c>
      <c r="L31" s="495">
        <v>80000</v>
      </c>
      <c r="M31" s="540"/>
      <c r="N31" s="466"/>
    </row>
    <row r="32" spans="1:14" ht="14.5" thickBot="1" x14ac:dyDescent="0.35">
      <c r="A32" s="458"/>
      <c r="B32" s="459" t="s">
        <v>192</v>
      </c>
      <c r="C32" s="459"/>
      <c r="D32" s="459"/>
      <c r="E32" s="459"/>
      <c r="F32" s="425"/>
      <c r="G32" s="541"/>
      <c r="H32" s="453"/>
      <c r="I32" s="539"/>
      <c r="J32" s="494"/>
      <c r="K32" s="494"/>
      <c r="L32" s="495"/>
      <c r="M32" s="540"/>
      <c r="N32" s="466"/>
    </row>
    <row r="33" spans="1:14" ht="14.5" thickBot="1" x14ac:dyDescent="0.35">
      <c r="A33" s="489">
        <v>364</v>
      </c>
      <c r="B33" s="490" t="s">
        <v>177</v>
      </c>
      <c r="C33" s="490"/>
      <c r="D33" s="490"/>
      <c r="E33" s="459"/>
      <c r="F33" s="459"/>
      <c r="G33" s="460"/>
      <c r="H33" s="542"/>
      <c r="I33" s="520">
        <v>700000</v>
      </c>
      <c r="J33" s="543"/>
      <c r="K33" s="494"/>
      <c r="L33" s="495"/>
      <c r="M33" s="540"/>
      <c r="N33" s="497"/>
    </row>
    <row r="34" spans="1:14" ht="14.5" thickBot="1" x14ac:dyDescent="0.35">
      <c r="A34" s="458">
        <v>3641</v>
      </c>
      <c r="B34" s="459" t="s">
        <v>186</v>
      </c>
      <c r="C34" s="459"/>
      <c r="D34" s="459"/>
      <c r="E34" s="459"/>
      <c r="F34" s="459"/>
      <c r="G34" s="460"/>
      <c r="H34" s="544">
        <v>205000</v>
      </c>
      <c r="I34" s="539">
        <v>205000</v>
      </c>
      <c r="J34" s="545">
        <v>270000</v>
      </c>
      <c r="K34" s="494">
        <v>205026.55</v>
      </c>
      <c r="L34" s="495"/>
      <c r="M34" s="540"/>
      <c r="N34" s="497"/>
    </row>
    <row r="35" spans="1:14" ht="14.5" thickBot="1" x14ac:dyDescent="0.35">
      <c r="A35" s="458"/>
      <c r="B35" s="459"/>
      <c r="C35" s="459"/>
      <c r="D35" s="459"/>
      <c r="E35" s="459"/>
      <c r="F35" s="425"/>
      <c r="G35" s="460"/>
      <c r="H35" s="538"/>
      <c r="I35" s="539"/>
      <c r="J35" s="494"/>
      <c r="K35" s="494"/>
      <c r="L35" s="495"/>
      <c r="M35" s="540"/>
      <c r="N35" s="497"/>
    </row>
    <row r="36" spans="1:14" ht="14.5" thickBot="1" x14ac:dyDescent="0.35">
      <c r="A36" s="546">
        <v>36</v>
      </c>
      <c r="B36" s="547" t="s">
        <v>157</v>
      </c>
      <c r="C36" s="548"/>
      <c r="D36" s="548"/>
      <c r="E36" s="548"/>
      <c r="F36" s="548"/>
      <c r="G36" s="549"/>
      <c r="H36" s="550">
        <f>SUM(H26:H35)</f>
        <v>305000</v>
      </c>
      <c r="I36" s="551">
        <f>SUM(I26:I35)</f>
        <v>1000427.1</v>
      </c>
      <c r="J36" s="552">
        <f>SUM(J26+J31+J32+J34+J35)</f>
        <v>520000</v>
      </c>
      <c r="K36" s="552">
        <f>SUM(K26+K31+K32+K34+K35)</f>
        <v>342796.55</v>
      </c>
      <c r="L36" s="553">
        <f>SUM(L26:L35)</f>
        <v>130000</v>
      </c>
      <c r="M36" s="554"/>
      <c r="N36" s="555"/>
    </row>
    <row r="37" spans="1:14" ht="15" thickTop="1" thickBot="1" x14ac:dyDescent="0.35">
      <c r="A37" s="556">
        <v>3</v>
      </c>
      <c r="B37" s="557" t="s">
        <v>18</v>
      </c>
      <c r="C37" s="557"/>
      <c r="D37" s="558"/>
      <c r="E37" s="559"/>
      <c r="F37" s="559"/>
      <c r="G37" s="560"/>
      <c r="H37" s="561">
        <f>SUM(H15+H21+H36)</f>
        <v>6587000</v>
      </c>
      <c r="I37" s="562">
        <f>SUM(I15+I21+I36)</f>
        <v>7090966.129999999</v>
      </c>
      <c r="J37" s="563">
        <f>J15+J21+J36</f>
        <v>11095000</v>
      </c>
      <c r="K37" s="563">
        <f>K15+K21+K36</f>
        <v>11131491.760000002</v>
      </c>
      <c r="L37" s="564">
        <f>L15+L21+L36</f>
        <v>10183107.85</v>
      </c>
      <c r="M37" s="565"/>
      <c r="N37" s="566"/>
    </row>
    <row r="38" spans="1:14" ht="14.5" thickTop="1" x14ac:dyDescent="0.3">
      <c r="A38" s="567"/>
      <c r="B38" s="7"/>
      <c r="C38" s="7"/>
      <c r="D38" s="7"/>
      <c r="E38" s="7"/>
      <c r="F38" s="7"/>
      <c r="G38" s="7"/>
      <c r="H38" s="568"/>
      <c r="I38" s="427"/>
      <c r="J38" s="569"/>
      <c r="K38" s="570"/>
      <c r="L38" s="457"/>
      <c r="M38" s="423"/>
    </row>
    <row r="39" spans="1:14" x14ac:dyDescent="0.3">
      <c r="A39" s="571">
        <v>4</v>
      </c>
      <c r="B39" s="572" t="s">
        <v>19</v>
      </c>
      <c r="C39" s="573"/>
      <c r="D39" s="573"/>
      <c r="E39" s="573"/>
      <c r="F39" s="573"/>
      <c r="G39" s="573"/>
      <c r="H39" s="574"/>
      <c r="I39" s="445"/>
      <c r="J39" s="575"/>
      <c r="K39" s="568"/>
      <c r="L39" s="576"/>
      <c r="M39" s="577"/>
    </row>
    <row r="40" spans="1:14" ht="14.5" thickBot="1" x14ac:dyDescent="0.35">
      <c r="A40" s="578">
        <v>41</v>
      </c>
      <c r="B40" s="579" t="s">
        <v>20</v>
      </c>
      <c r="C40" s="579"/>
      <c r="D40" s="579"/>
      <c r="E40" s="579"/>
      <c r="F40" s="579"/>
      <c r="G40" s="579"/>
      <c r="H40" s="580"/>
      <c r="I40" s="581"/>
      <c r="J40" s="582"/>
      <c r="K40" s="583"/>
      <c r="L40" s="584"/>
      <c r="M40" s="585"/>
    </row>
    <row r="41" spans="1:14" ht="14.5" thickBot="1" x14ac:dyDescent="0.35">
      <c r="A41" s="586">
        <v>411</v>
      </c>
      <c r="B41" s="587" t="s">
        <v>21</v>
      </c>
      <c r="C41" s="588"/>
      <c r="D41" s="588"/>
      <c r="E41" s="588"/>
      <c r="F41" s="588"/>
      <c r="G41" s="589"/>
      <c r="H41" s="536">
        <f>SUM(H42:H43)</f>
        <v>1250000</v>
      </c>
      <c r="I41" s="534">
        <f>SUM(I42:I43)</f>
        <v>1142037.2</v>
      </c>
      <c r="J41" s="590">
        <f>J42+J43</f>
        <v>2300000</v>
      </c>
      <c r="K41" s="590">
        <f>K42+K43</f>
        <v>1914210.05</v>
      </c>
      <c r="L41" s="590">
        <f>L42+L43</f>
        <v>2200000</v>
      </c>
      <c r="M41" s="591"/>
      <c r="N41" s="497"/>
    </row>
    <row r="42" spans="1:14" ht="14.5" thickBot="1" x14ac:dyDescent="0.35">
      <c r="A42" s="592">
        <v>41111</v>
      </c>
      <c r="B42" s="593" t="s">
        <v>22</v>
      </c>
      <c r="C42" s="528"/>
      <c r="D42" s="459"/>
      <c r="E42" s="528"/>
      <c r="F42" s="528"/>
      <c r="G42" s="528"/>
      <c r="H42" s="594">
        <v>1250000</v>
      </c>
      <c r="I42" s="595">
        <v>1142037.2</v>
      </c>
      <c r="J42" s="596">
        <v>2300000</v>
      </c>
      <c r="K42" s="596">
        <v>1914210.05</v>
      </c>
      <c r="L42" s="596">
        <v>2200000</v>
      </c>
      <c r="M42" s="597"/>
      <c r="N42" s="497"/>
    </row>
    <row r="43" spans="1:14" ht="14.5" thickBot="1" x14ac:dyDescent="0.35">
      <c r="A43" s="527">
        <v>41131</v>
      </c>
      <c r="B43" s="593" t="s">
        <v>163</v>
      </c>
      <c r="C43" s="528"/>
      <c r="D43" s="459"/>
      <c r="E43" s="528"/>
      <c r="F43" s="528"/>
      <c r="G43" s="528"/>
      <c r="H43" s="594"/>
      <c r="I43" s="595"/>
      <c r="J43" s="596"/>
      <c r="K43" s="598"/>
      <c r="L43" s="596"/>
      <c r="M43" s="597"/>
      <c r="N43" s="497"/>
    </row>
    <row r="44" spans="1:14" ht="14.5" thickBot="1" x14ac:dyDescent="0.35">
      <c r="A44" s="454"/>
      <c r="B44" s="7"/>
      <c r="C44" s="425"/>
      <c r="D44" s="425"/>
      <c r="E44" s="425"/>
      <c r="F44" s="425"/>
      <c r="G44" s="425"/>
      <c r="H44" s="599"/>
      <c r="I44" s="600"/>
      <c r="J44" s="601"/>
      <c r="K44" s="602"/>
      <c r="L44" s="601"/>
      <c r="M44" s="603"/>
      <c r="N44" s="497"/>
    </row>
    <row r="45" spans="1:14" ht="14.5" thickBot="1" x14ac:dyDescent="0.35">
      <c r="A45" s="586">
        <v>412</v>
      </c>
      <c r="B45" s="604" t="s">
        <v>23</v>
      </c>
      <c r="C45" s="604"/>
      <c r="D45" s="604"/>
      <c r="E45" s="604"/>
      <c r="F45" s="604"/>
      <c r="G45" s="604"/>
      <c r="H45" s="605">
        <f>SUM(H46:H48)</f>
        <v>20000</v>
      </c>
      <c r="I45" s="520">
        <f>SUM(I46:I48)</f>
        <v>7156</v>
      </c>
      <c r="J45" s="606">
        <f>SUM(J46:J48)</f>
        <v>90000</v>
      </c>
      <c r="K45" s="606">
        <f>SUM(K46:K48)</f>
        <v>27500</v>
      </c>
      <c r="L45" s="606">
        <f>SUM(L46:L48)</f>
        <v>90000</v>
      </c>
      <c r="M45" s="607"/>
      <c r="N45" s="608"/>
    </row>
    <row r="46" spans="1:14" ht="14.5" thickBot="1" x14ac:dyDescent="0.35">
      <c r="A46" s="609">
        <v>41214</v>
      </c>
      <c r="B46" s="498" t="s">
        <v>24</v>
      </c>
      <c r="C46" s="459"/>
      <c r="D46" s="459"/>
      <c r="E46" s="459"/>
      <c r="F46" s="459"/>
      <c r="G46" s="459"/>
      <c r="H46" s="495">
        <v>0</v>
      </c>
      <c r="I46" s="539">
        <v>0</v>
      </c>
      <c r="J46" s="610"/>
      <c r="K46" s="611"/>
      <c r="L46" s="610"/>
      <c r="M46" s="496"/>
      <c r="N46" s="497"/>
    </row>
    <row r="47" spans="1:14" ht="14.5" thickBot="1" x14ac:dyDescent="0.35">
      <c r="A47" s="609">
        <v>41215</v>
      </c>
      <c r="B47" s="498" t="s">
        <v>25</v>
      </c>
      <c r="C47" s="459"/>
      <c r="D47" s="459"/>
      <c r="E47" s="459"/>
      <c r="F47" s="459"/>
      <c r="G47" s="459"/>
      <c r="H47" s="495">
        <v>0</v>
      </c>
      <c r="I47" s="539">
        <v>0</v>
      </c>
      <c r="J47" s="610">
        <v>10000</v>
      </c>
      <c r="K47" s="612">
        <v>2500</v>
      </c>
      <c r="L47" s="610">
        <v>10000</v>
      </c>
      <c r="M47" s="496"/>
      <c r="N47" s="466"/>
    </row>
    <row r="48" spans="1:14" ht="14.5" thickBot="1" x14ac:dyDescent="0.35">
      <c r="A48" s="609">
        <v>41219</v>
      </c>
      <c r="B48" s="498" t="s">
        <v>26</v>
      </c>
      <c r="C48" s="459"/>
      <c r="D48" s="459"/>
      <c r="E48" s="459"/>
      <c r="F48" s="459"/>
      <c r="G48" s="459"/>
      <c r="H48" s="495">
        <v>20000</v>
      </c>
      <c r="I48" s="539">
        <v>7156</v>
      </c>
      <c r="J48" s="610">
        <v>80000</v>
      </c>
      <c r="K48" s="612">
        <v>25000</v>
      </c>
      <c r="L48" s="610">
        <v>80000</v>
      </c>
      <c r="M48" s="496"/>
      <c r="N48" s="497"/>
    </row>
    <row r="49" spans="1:14" ht="14.5" thickBot="1" x14ac:dyDescent="0.35">
      <c r="A49" s="613"/>
      <c r="B49" s="529"/>
      <c r="C49" s="529"/>
      <c r="D49" s="529"/>
      <c r="E49" s="529"/>
      <c r="F49" s="529"/>
      <c r="G49" s="529"/>
      <c r="H49" s="484"/>
      <c r="I49" s="614"/>
      <c r="J49" s="615"/>
      <c r="K49" s="486"/>
      <c r="L49" s="615"/>
      <c r="M49" s="488"/>
      <c r="N49" s="497"/>
    </row>
    <row r="50" spans="1:14" ht="14.5" thickBot="1" x14ac:dyDescent="0.35">
      <c r="A50" s="586">
        <v>413</v>
      </c>
      <c r="B50" s="604" t="s">
        <v>27</v>
      </c>
      <c r="C50" s="604"/>
      <c r="D50" s="604"/>
      <c r="E50" s="604"/>
      <c r="F50" s="604"/>
      <c r="G50" s="604"/>
      <c r="H50" s="605">
        <f>SUM(H51:H53)</f>
        <v>205000</v>
      </c>
      <c r="I50" s="520">
        <f>SUM(I51:I53)</f>
        <v>185769.35</v>
      </c>
      <c r="J50" s="606">
        <f>SUM(J51:J53)</f>
        <v>450000</v>
      </c>
      <c r="K50" s="606">
        <f>SUM(K51:K53)</f>
        <v>332263.03000000003</v>
      </c>
      <c r="L50" s="606">
        <f>SUM(L51:L53)</f>
        <v>395000</v>
      </c>
      <c r="M50" s="607"/>
      <c r="N50" s="497"/>
    </row>
    <row r="51" spans="1:14" ht="14.5" thickBot="1" x14ac:dyDescent="0.35">
      <c r="A51" s="527">
        <v>41311</v>
      </c>
      <c r="B51" s="593" t="s">
        <v>28</v>
      </c>
      <c r="C51" s="528"/>
      <c r="D51" s="528"/>
      <c r="E51" s="528"/>
      <c r="F51" s="528"/>
      <c r="G51" s="528"/>
      <c r="H51" s="594">
        <v>170000</v>
      </c>
      <c r="I51" s="595">
        <v>161235.79999999999</v>
      </c>
      <c r="J51" s="596">
        <v>380000</v>
      </c>
      <c r="K51" s="598">
        <v>290328.68</v>
      </c>
      <c r="L51" s="596">
        <v>340000</v>
      </c>
      <c r="M51" s="597"/>
      <c r="N51" s="497"/>
    </row>
    <row r="52" spans="1:14" ht="14.5" thickBot="1" x14ac:dyDescent="0.35">
      <c r="A52" s="527">
        <v>41212</v>
      </c>
      <c r="B52" s="593" t="s">
        <v>29</v>
      </c>
      <c r="C52" s="528"/>
      <c r="D52" s="528"/>
      <c r="E52" s="528"/>
      <c r="F52" s="528"/>
      <c r="G52" s="528"/>
      <c r="H52" s="594">
        <v>10000</v>
      </c>
      <c r="I52" s="595">
        <v>5575.79</v>
      </c>
      <c r="J52" s="596">
        <v>25000</v>
      </c>
      <c r="K52" s="612">
        <v>9530.52</v>
      </c>
      <c r="L52" s="596">
        <v>15000</v>
      </c>
      <c r="M52" s="597"/>
      <c r="N52" s="497"/>
    </row>
    <row r="53" spans="1:14" ht="14.5" thickBot="1" x14ac:dyDescent="0.35">
      <c r="A53" s="609">
        <v>41325</v>
      </c>
      <c r="B53" s="498" t="s">
        <v>30</v>
      </c>
      <c r="C53" s="459"/>
      <c r="D53" s="459"/>
      <c r="E53" s="459"/>
      <c r="F53" s="459"/>
      <c r="G53" s="459"/>
      <c r="H53" s="495">
        <v>25000</v>
      </c>
      <c r="I53" s="539">
        <v>18957.759999999998</v>
      </c>
      <c r="J53" s="610">
        <v>45000</v>
      </c>
      <c r="K53" s="612">
        <v>32403.83</v>
      </c>
      <c r="L53" s="610">
        <v>40000</v>
      </c>
      <c r="M53" s="496"/>
      <c r="N53" s="497"/>
    </row>
    <row r="54" spans="1:14" ht="14.5" thickBot="1" x14ac:dyDescent="0.35">
      <c r="A54" s="616">
        <v>41</v>
      </c>
      <c r="B54" s="617" t="s">
        <v>31</v>
      </c>
      <c r="C54" s="618"/>
      <c r="D54" s="618"/>
      <c r="E54" s="618"/>
      <c r="F54" s="618"/>
      <c r="G54" s="619"/>
      <c r="H54" s="620">
        <f>SUM(H41+H45+H50)</f>
        <v>1475000</v>
      </c>
      <c r="I54" s="621">
        <f>SUM(I41+I45+I50)</f>
        <v>1334962.55</v>
      </c>
      <c r="J54" s="622">
        <f>J41+J45+J50</f>
        <v>2840000</v>
      </c>
      <c r="K54" s="623">
        <f>K41+K45+K50</f>
        <v>2273973.08</v>
      </c>
      <c r="L54" s="620">
        <f>L41+L45+L50</f>
        <v>2685000</v>
      </c>
      <c r="M54" s="624"/>
      <c r="N54" s="625">
        <v>2685000</v>
      </c>
    </row>
    <row r="55" spans="1:14" s="631" customFormat="1" ht="14.5" thickBot="1" x14ac:dyDescent="0.35">
      <c r="A55" s="626"/>
      <c r="B55" s="430"/>
      <c r="C55" s="430"/>
      <c r="D55" s="430"/>
      <c r="E55" s="430"/>
      <c r="F55" s="430"/>
      <c r="G55" s="430"/>
      <c r="H55" s="627"/>
      <c r="I55" s="627"/>
      <c r="J55" s="627"/>
      <c r="K55" s="627"/>
      <c r="L55" s="628"/>
      <c r="M55" s="629"/>
      <c r="N55" s="630"/>
    </row>
    <row r="56" spans="1:14" ht="14.5" thickBot="1" x14ac:dyDescent="0.35">
      <c r="A56" s="578">
        <v>42</v>
      </c>
      <c r="B56" s="579" t="s">
        <v>32</v>
      </c>
      <c r="C56" s="579"/>
      <c r="D56" s="579"/>
      <c r="E56" s="579"/>
      <c r="F56" s="579"/>
      <c r="G56" s="632"/>
      <c r="I56" s="581"/>
      <c r="J56" s="633"/>
      <c r="K56" s="634"/>
      <c r="L56" s="635"/>
      <c r="M56" s="585"/>
      <c r="N56" s="497"/>
    </row>
    <row r="57" spans="1:14" ht="14.5" thickBot="1" x14ac:dyDescent="0.35">
      <c r="A57" s="636">
        <v>421</v>
      </c>
      <c r="B57" s="587" t="s">
        <v>33</v>
      </c>
      <c r="C57" s="604"/>
      <c r="D57" s="604"/>
      <c r="E57" s="604"/>
      <c r="F57" s="604"/>
      <c r="G57" s="637"/>
      <c r="H57" s="538"/>
      <c r="I57" s="520"/>
      <c r="J57" s="638"/>
      <c r="K57" s="638"/>
      <c r="L57" s="605"/>
      <c r="M57" s="639"/>
      <c r="N57" s="497"/>
    </row>
    <row r="58" spans="1:14" ht="14.5" thickBot="1" x14ac:dyDescent="0.35">
      <c r="A58" s="592">
        <v>42111</v>
      </c>
      <c r="B58" s="593" t="s">
        <v>34</v>
      </c>
      <c r="C58" s="528"/>
      <c r="D58" s="528"/>
      <c r="E58" s="528"/>
      <c r="F58" s="528"/>
      <c r="G58" s="640"/>
      <c r="H58" s="641">
        <v>15000</v>
      </c>
      <c r="I58" s="499">
        <v>14825.66</v>
      </c>
      <c r="J58" s="642">
        <v>25000</v>
      </c>
      <c r="K58" s="643">
        <v>19355.34</v>
      </c>
      <c r="L58" s="642">
        <v>20000</v>
      </c>
      <c r="M58" s="532"/>
      <c r="N58" s="466"/>
    </row>
    <row r="59" spans="1:14" ht="14.5" thickBot="1" x14ac:dyDescent="0.35">
      <c r="A59" s="458">
        <v>42112</v>
      </c>
      <c r="B59" s="498" t="s">
        <v>35</v>
      </c>
      <c r="C59" s="459"/>
      <c r="D59" s="459"/>
      <c r="E59" s="459"/>
      <c r="F59" s="459"/>
      <c r="G59" s="644"/>
      <c r="H59" s="645"/>
      <c r="I59" s="493"/>
      <c r="J59" s="610">
        <v>30000</v>
      </c>
      <c r="K59" s="612">
        <v>3660</v>
      </c>
      <c r="L59" s="610">
        <v>15000</v>
      </c>
      <c r="M59" s="540"/>
      <c r="N59" s="497"/>
    </row>
    <row r="60" spans="1:14" ht="14.5" thickBot="1" x14ac:dyDescent="0.35">
      <c r="A60" s="458">
        <v>42113</v>
      </c>
      <c r="B60" s="498" t="s">
        <v>36</v>
      </c>
      <c r="C60" s="459"/>
      <c r="D60" s="459"/>
      <c r="E60" s="459"/>
      <c r="F60" s="459"/>
      <c r="G60" s="644"/>
      <c r="H60" s="646"/>
      <c r="I60" s="499"/>
      <c r="J60" s="642">
        <v>35000</v>
      </c>
      <c r="K60" s="643">
        <v>5870.62</v>
      </c>
      <c r="L60" s="642">
        <v>15000</v>
      </c>
      <c r="M60" s="532"/>
      <c r="N60" s="497"/>
    </row>
    <row r="61" spans="1:14" ht="14.5" thickBot="1" x14ac:dyDescent="0.35">
      <c r="A61" s="458">
        <v>42114</v>
      </c>
      <c r="B61" s="498" t="s">
        <v>37</v>
      </c>
      <c r="C61" s="459"/>
      <c r="D61" s="459"/>
      <c r="E61" s="459"/>
      <c r="F61" s="459"/>
      <c r="G61" s="644"/>
      <c r="H61" s="645"/>
      <c r="I61" s="493"/>
      <c r="J61" s="610">
        <v>30000</v>
      </c>
      <c r="K61" s="612">
        <v>17817.48</v>
      </c>
      <c r="L61" s="610">
        <v>20000</v>
      </c>
      <c r="M61" s="540"/>
      <c r="N61" s="497"/>
    </row>
    <row r="62" spans="1:14" ht="14.5" thickBot="1" x14ac:dyDescent="0.35">
      <c r="A62" s="458">
        <v>42115</v>
      </c>
      <c r="B62" s="498" t="s">
        <v>38</v>
      </c>
      <c r="C62" s="459"/>
      <c r="D62" s="459"/>
      <c r="E62" s="459"/>
      <c r="F62" s="459"/>
      <c r="G62" s="644"/>
      <c r="H62" s="645"/>
      <c r="I62" s="647"/>
      <c r="J62" s="648">
        <v>30000</v>
      </c>
      <c r="K62" s="643">
        <v>20485</v>
      </c>
      <c r="L62" s="648">
        <v>25000</v>
      </c>
      <c r="M62" s="526"/>
      <c r="N62" s="497"/>
    </row>
    <row r="63" spans="1:14" ht="14.5" thickBot="1" x14ac:dyDescent="0.35">
      <c r="A63" s="458">
        <v>42116</v>
      </c>
      <c r="B63" s="498" t="s">
        <v>39</v>
      </c>
      <c r="C63" s="459"/>
      <c r="D63" s="459"/>
      <c r="E63" s="459"/>
      <c r="F63" s="459"/>
      <c r="G63" s="644"/>
      <c r="H63" s="649"/>
      <c r="I63" s="493"/>
      <c r="J63" s="610">
        <v>35000</v>
      </c>
      <c r="K63" s="612">
        <v>4343</v>
      </c>
      <c r="L63" s="610">
        <v>10000</v>
      </c>
      <c r="M63" s="540"/>
      <c r="N63" s="497"/>
    </row>
    <row r="64" spans="1:14" ht="14.5" thickBot="1" x14ac:dyDescent="0.35">
      <c r="A64" s="458">
        <v>42119</v>
      </c>
      <c r="B64" s="498" t="s">
        <v>40</v>
      </c>
      <c r="C64" s="459"/>
      <c r="D64" s="459"/>
      <c r="E64" s="459"/>
      <c r="F64" s="459"/>
      <c r="G64" s="650"/>
      <c r="I64" s="493"/>
      <c r="J64" s="610">
        <v>10000</v>
      </c>
      <c r="K64" s="612">
        <v>0</v>
      </c>
      <c r="L64" s="610">
        <v>10000</v>
      </c>
      <c r="M64" s="540"/>
      <c r="N64" s="497"/>
    </row>
    <row r="65" spans="1:14" ht="14.5" thickBot="1" x14ac:dyDescent="0.35">
      <c r="A65" s="458">
        <v>42121</v>
      </c>
      <c r="B65" s="498" t="s">
        <v>41</v>
      </c>
      <c r="C65" s="459"/>
      <c r="D65" s="459"/>
      <c r="E65" s="459"/>
      <c r="F65" s="528"/>
      <c r="G65" s="644"/>
      <c r="H65" s="530">
        <v>32000</v>
      </c>
      <c r="I65" s="499">
        <v>28700</v>
      </c>
      <c r="J65" s="642">
        <v>50000</v>
      </c>
      <c r="K65" s="643">
        <v>37880</v>
      </c>
      <c r="L65" s="642">
        <v>50000</v>
      </c>
      <c r="M65" s="532"/>
      <c r="N65" s="497"/>
    </row>
    <row r="66" spans="1:14" ht="14.5" thickBot="1" x14ac:dyDescent="0.35">
      <c r="A66" s="592">
        <v>42131</v>
      </c>
      <c r="B66" s="593" t="s">
        <v>42</v>
      </c>
      <c r="C66" s="528"/>
      <c r="D66" s="528"/>
      <c r="E66" s="528"/>
      <c r="F66" s="528"/>
      <c r="G66" s="528"/>
      <c r="H66" s="646"/>
      <c r="I66" s="647"/>
      <c r="J66" s="648">
        <v>10000</v>
      </c>
      <c r="K66" s="643">
        <v>4050</v>
      </c>
      <c r="L66" s="648">
        <v>10000</v>
      </c>
      <c r="M66" s="526"/>
      <c r="N66" s="497"/>
    </row>
    <row r="67" spans="1:14" ht="14.5" thickBot="1" x14ac:dyDescent="0.35">
      <c r="A67" s="651">
        <v>42132</v>
      </c>
      <c r="B67" s="652" t="s">
        <v>225</v>
      </c>
      <c r="C67" s="653"/>
      <c r="D67" s="653"/>
      <c r="E67" s="653"/>
      <c r="F67" s="653"/>
      <c r="G67" s="653"/>
      <c r="H67" s="654">
        <v>3000</v>
      </c>
      <c r="I67" s="655"/>
      <c r="J67" s="648">
        <v>10000</v>
      </c>
      <c r="K67" s="656">
        <v>8500</v>
      </c>
      <c r="L67" s="648">
        <v>17000</v>
      </c>
      <c r="M67" s="532"/>
      <c r="N67" s="497"/>
    </row>
    <row r="68" spans="1:14" ht="14.5" thickBot="1" x14ac:dyDescent="0.35">
      <c r="A68" s="657"/>
      <c r="B68" s="658" t="s">
        <v>43</v>
      </c>
      <c r="C68" s="658"/>
      <c r="D68" s="658"/>
      <c r="E68" s="658"/>
      <c r="F68" s="658"/>
      <c r="G68" s="658"/>
      <c r="H68" s="659">
        <f>SUM(H57:H67)</f>
        <v>50000</v>
      </c>
      <c r="I68" s="660">
        <f>SUM(I58:I67)</f>
        <v>43525.66</v>
      </c>
      <c r="J68" s="661">
        <f>SUM(J58:J67)</f>
        <v>265000</v>
      </c>
      <c r="K68" s="661">
        <f>SUM(K58:K67)</f>
        <v>121961.44</v>
      </c>
      <c r="L68" s="659">
        <f>SUM(L58:L67)</f>
        <v>192000</v>
      </c>
      <c r="M68" s="624"/>
      <c r="N68" s="662"/>
    </row>
    <row r="69" spans="1:14" s="631" customFormat="1" ht="26" customHeight="1" thickTop="1" thickBot="1" x14ac:dyDescent="0.35">
      <c r="A69" s="663"/>
      <c r="B69" s="664"/>
      <c r="C69" s="664"/>
      <c r="D69" s="664"/>
      <c r="E69" s="664"/>
      <c r="F69" s="664"/>
      <c r="G69" s="664"/>
      <c r="H69" s="665"/>
      <c r="I69" s="666"/>
      <c r="J69" s="667"/>
      <c r="K69" s="665"/>
      <c r="L69" s="668"/>
      <c r="M69" s="669"/>
      <c r="N69" s="670"/>
    </row>
    <row r="70" spans="1:14" ht="26" customHeight="1" thickBot="1" x14ac:dyDescent="0.35">
      <c r="A70" s="671" t="s">
        <v>0</v>
      </c>
      <c r="B70" s="433"/>
      <c r="C70" s="433"/>
      <c r="D70" s="433" t="s">
        <v>1</v>
      </c>
      <c r="E70" s="433"/>
      <c r="F70" s="433"/>
      <c r="G70" s="672"/>
      <c r="H70" s="673" t="s">
        <v>181</v>
      </c>
      <c r="I70" s="674" t="s">
        <v>178</v>
      </c>
      <c r="J70" s="675" t="s">
        <v>200</v>
      </c>
      <c r="K70" s="676" t="s">
        <v>182</v>
      </c>
      <c r="L70" s="677" t="s">
        <v>215</v>
      </c>
      <c r="M70" s="678"/>
    </row>
    <row r="71" spans="1:14" x14ac:dyDescent="0.3">
      <c r="A71" s="586">
        <v>422</v>
      </c>
      <c r="B71" s="604" t="s">
        <v>44</v>
      </c>
      <c r="C71" s="604"/>
      <c r="D71" s="604"/>
      <c r="E71" s="604"/>
      <c r="F71" s="604"/>
      <c r="G71" s="604"/>
      <c r="H71" s="525"/>
      <c r="I71" s="679"/>
      <c r="J71" s="638"/>
      <c r="K71" s="680"/>
      <c r="L71" s="635"/>
      <c r="M71" s="639"/>
    </row>
    <row r="72" spans="1:14" x14ac:dyDescent="0.3">
      <c r="A72" s="681">
        <v>42211</v>
      </c>
      <c r="B72" s="682" t="s">
        <v>45</v>
      </c>
      <c r="C72" s="528"/>
      <c r="D72" s="528"/>
      <c r="E72" s="683"/>
      <c r="F72" s="684"/>
      <c r="G72" s="684"/>
      <c r="H72" s="525">
        <f>SUM(H73:H85)</f>
        <v>758871.21000000008</v>
      </c>
      <c r="I72" s="647">
        <f>SUM(I73:I85)</f>
        <v>702803.41</v>
      </c>
      <c r="J72" s="524">
        <f>SUM(J73:J91)</f>
        <v>710000</v>
      </c>
      <c r="K72" s="524">
        <f>SUM(K73:K91)</f>
        <v>434592.45</v>
      </c>
      <c r="L72" s="525">
        <f>SUM(L73:L92)</f>
        <v>1020000</v>
      </c>
      <c r="M72" s="685"/>
      <c r="N72" s="686"/>
    </row>
    <row r="73" spans="1:14" x14ac:dyDescent="0.3">
      <c r="A73" s="458">
        <v>4221101</v>
      </c>
      <c r="B73" s="498" t="s">
        <v>235</v>
      </c>
      <c r="C73" s="459"/>
      <c r="D73" s="425"/>
      <c r="E73" s="459"/>
      <c r="F73" s="459"/>
      <c r="G73" s="459"/>
      <c r="H73" s="468">
        <v>60000</v>
      </c>
      <c r="I73" s="499">
        <v>36797.17</v>
      </c>
      <c r="J73" s="642">
        <v>40000</v>
      </c>
      <c r="K73" s="467">
        <v>24184.65</v>
      </c>
      <c r="L73" s="642">
        <v>15000</v>
      </c>
      <c r="M73" s="465"/>
      <c r="N73" s="687"/>
    </row>
    <row r="74" spans="1:14" x14ac:dyDescent="0.3">
      <c r="A74" s="458">
        <v>4221102</v>
      </c>
      <c r="B74" s="498" t="s">
        <v>226</v>
      </c>
      <c r="C74" s="459"/>
      <c r="D74" s="459"/>
      <c r="E74" s="459"/>
      <c r="F74" s="459"/>
      <c r="G74" s="459"/>
      <c r="H74" s="495">
        <v>6376.08</v>
      </c>
      <c r="I74" s="493">
        <v>6376.08</v>
      </c>
      <c r="J74" s="610">
        <v>10000</v>
      </c>
      <c r="K74" s="494"/>
      <c r="L74" s="610">
        <v>40000</v>
      </c>
      <c r="M74" s="496"/>
      <c r="N74" s="688"/>
    </row>
    <row r="75" spans="1:14" x14ac:dyDescent="0.3">
      <c r="A75" s="458">
        <v>4221103</v>
      </c>
      <c r="B75" s="498" t="s">
        <v>46</v>
      </c>
      <c r="C75" s="459"/>
      <c r="D75" s="459"/>
      <c r="E75" s="459"/>
      <c r="F75" s="459"/>
      <c r="G75" s="459"/>
      <c r="H75" s="495">
        <v>2000</v>
      </c>
      <c r="I75" s="493"/>
      <c r="J75" s="610">
        <v>10000</v>
      </c>
      <c r="K75" s="494">
        <v>3565.79</v>
      </c>
      <c r="L75" s="610">
        <v>40000</v>
      </c>
      <c r="M75" s="496"/>
      <c r="N75" s="688"/>
    </row>
    <row r="76" spans="1:14" x14ac:dyDescent="0.3">
      <c r="A76" s="458">
        <v>4221104</v>
      </c>
      <c r="B76" s="498" t="s">
        <v>47</v>
      </c>
      <c r="C76" s="459"/>
      <c r="D76" s="459"/>
      <c r="E76" s="459"/>
      <c r="F76" s="459"/>
      <c r="G76" s="459"/>
      <c r="H76" s="495">
        <v>0</v>
      </c>
      <c r="I76" s="493"/>
      <c r="J76" s="610">
        <v>5000</v>
      </c>
      <c r="K76" s="494"/>
      <c r="L76" s="610">
        <v>10000</v>
      </c>
      <c r="M76" s="496"/>
      <c r="N76" s="688"/>
    </row>
    <row r="77" spans="1:14" x14ac:dyDescent="0.3">
      <c r="A77" s="458">
        <v>4221105</v>
      </c>
      <c r="B77" s="498" t="s">
        <v>48</v>
      </c>
      <c r="C77" s="459"/>
      <c r="D77" s="459"/>
      <c r="E77" s="459"/>
      <c r="F77" s="459"/>
      <c r="G77" s="459"/>
      <c r="H77" s="495">
        <v>0</v>
      </c>
      <c r="I77" s="493"/>
      <c r="J77" s="610">
        <v>10000</v>
      </c>
      <c r="K77" s="494"/>
      <c r="L77" s="610">
        <v>10000</v>
      </c>
      <c r="M77" s="496"/>
      <c r="N77" s="688"/>
    </row>
    <row r="78" spans="1:14" x14ac:dyDescent="0.3">
      <c r="A78" s="458">
        <v>4221106</v>
      </c>
      <c r="B78" s="498" t="s">
        <v>49</v>
      </c>
      <c r="C78" s="459"/>
      <c r="D78" s="459"/>
      <c r="E78" s="459"/>
      <c r="F78" s="459"/>
      <c r="G78" s="459"/>
      <c r="H78" s="495">
        <v>0</v>
      </c>
      <c r="I78" s="493"/>
      <c r="J78" s="610">
        <v>5000</v>
      </c>
      <c r="K78" s="494"/>
      <c r="L78" s="610">
        <v>10000</v>
      </c>
      <c r="M78" s="496"/>
      <c r="N78" s="688"/>
    </row>
    <row r="79" spans="1:14" x14ac:dyDescent="0.3">
      <c r="A79" s="458">
        <v>4221107</v>
      </c>
      <c r="B79" s="498" t="s">
        <v>50</v>
      </c>
      <c r="C79" s="459"/>
      <c r="D79" s="459"/>
      <c r="E79" s="459"/>
      <c r="F79" s="459"/>
      <c r="G79" s="459"/>
      <c r="H79" s="495">
        <v>0</v>
      </c>
      <c r="I79" s="493"/>
      <c r="J79" s="610">
        <v>5000</v>
      </c>
      <c r="K79" s="494"/>
      <c r="L79" s="610">
        <v>10000</v>
      </c>
      <c r="M79" s="496"/>
      <c r="N79" s="688"/>
    </row>
    <row r="80" spans="1:14" x14ac:dyDescent="0.3">
      <c r="A80" s="458">
        <v>4221108</v>
      </c>
      <c r="B80" s="498" t="s">
        <v>51</v>
      </c>
      <c r="C80" s="459"/>
      <c r="D80" s="459"/>
      <c r="E80" s="459"/>
      <c r="F80" s="459"/>
      <c r="G80" s="459"/>
      <c r="H80" s="495">
        <v>1500</v>
      </c>
      <c r="I80" s="493">
        <v>1500</v>
      </c>
      <c r="J80" s="610">
        <v>80000</v>
      </c>
      <c r="K80" s="494">
        <v>99888.61</v>
      </c>
      <c r="L80" s="610">
        <v>100000</v>
      </c>
      <c r="M80" s="496"/>
      <c r="N80" s="688"/>
    </row>
    <row r="81" spans="1:14" x14ac:dyDescent="0.3">
      <c r="A81" s="458">
        <v>4221109</v>
      </c>
      <c r="B81" s="498" t="s">
        <v>196</v>
      </c>
      <c r="C81" s="459"/>
      <c r="D81" s="459"/>
      <c r="E81" s="459"/>
      <c r="F81" s="459"/>
      <c r="G81" s="459"/>
      <c r="H81" s="468">
        <v>440000</v>
      </c>
      <c r="I81" s="499">
        <v>433412.35</v>
      </c>
      <c r="J81" s="642">
        <v>300000</v>
      </c>
      <c r="K81" s="467">
        <v>268545.36</v>
      </c>
      <c r="L81" s="642">
        <v>380000</v>
      </c>
      <c r="M81" s="465"/>
      <c r="N81" s="688"/>
    </row>
    <row r="82" spans="1:14" x14ac:dyDescent="0.3">
      <c r="A82" s="458">
        <v>4221110</v>
      </c>
      <c r="B82" s="498" t="s">
        <v>52</v>
      </c>
      <c r="C82" s="459"/>
      <c r="D82" s="459"/>
      <c r="E82" s="459"/>
      <c r="F82" s="459"/>
      <c r="G82" s="459"/>
      <c r="H82" s="495">
        <v>60000</v>
      </c>
      <c r="I82" s="493">
        <v>38811.129999999997</v>
      </c>
      <c r="J82" s="610">
        <v>65000</v>
      </c>
      <c r="K82" s="494">
        <v>33882.58</v>
      </c>
      <c r="L82" s="610">
        <v>65000</v>
      </c>
      <c r="M82" s="496"/>
      <c r="N82" s="689"/>
    </row>
    <row r="83" spans="1:14" x14ac:dyDescent="0.3">
      <c r="A83" s="458">
        <v>4221111</v>
      </c>
      <c r="B83" s="498" t="s">
        <v>53</v>
      </c>
      <c r="C83" s="459"/>
      <c r="D83" s="459"/>
      <c r="E83" s="459"/>
      <c r="F83" s="459"/>
      <c r="G83" s="459"/>
      <c r="H83" s="495">
        <v>5000</v>
      </c>
      <c r="I83" s="493"/>
      <c r="J83" s="610">
        <v>40000</v>
      </c>
      <c r="K83" s="494"/>
      <c r="L83" s="610">
        <v>40000</v>
      </c>
      <c r="M83" s="496"/>
      <c r="N83" s="688"/>
    </row>
    <row r="84" spans="1:14" x14ac:dyDescent="0.3">
      <c r="A84" s="458">
        <v>4221112</v>
      </c>
      <c r="B84" s="498" t="s">
        <v>54</v>
      </c>
      <c r="C84" s="459"/>
      <c r="D84" s="459"/>
      <c r="E84" s="459"/>
      <c r="F84" s="459"/>
      <c r="G84" s="459"/>
      <c r="H84" s="468">
        <v>30000</v>
      </c>
      <c r="I84" s="499">
        <v>31911.55</v>
      </c>
      <c r="J84" s="642">
        <v>110000</v>
      </c>
      <c r="K84" s="467">
        <v>4525.46</v>
      </c>
      <c r="L84" s="642">
        <v>70000</v>
      </c>
      <c r="M84" s="465"/>
      <c r="N84" s="688"/>
    </row>
    <row r="85" spans="1:14" x14ac:dyDescent="0.3">
      <c r="A85" s="458">
        <v>4221113</v>
      </c>
      <c r="B85" s="498" t="s">
        <v>194</v>
      </c>
      <c r="C85" s="459"/>
      <c r="D85" s="459"/>
      <c r="E85" s="459"/>
      <c r="F85" s="459"/>
      <c r="G85" s="459"/>
      <c r="H85" s="468">
        <v>153995.13</v>
      </c>
      <c r="I85" s="499">
        <v>153995.13</v>
      </c>
      <c r="J85" s="690">
        <v>30000</v>
      </c>
      <c r="K85" s="467"/>
      <c r="L85" s="690">
        <v>30000</v>
      </c>
      <c r="M85" s="465"/>
      <c r="N85" s="688"/>
    </row>
    <row r="86" spans="1:14" x14ac:dyDescent="0.3">
      <c r="A86" s="458">
        <v>4221114</v>
      </c>
      <c r="B86" s="528" t="s">
        <v>208</v>
      </c>
      <c r="C86" s="528"/>
      <c r="D86" s="528"/>
      <c r="E86" s="528"/>
      <c r="F86" s="528"/>
      <c r="G86" s="528"/>
      <c r="H86" s="468"/>
      <c r="I86" s="499"/>
      <c r="J86" s="691"/>
      <c r="K86" s="468"/>
      <c r="L86" s="464">
        <v>50000</v>
      </c>
      <c r="M86" s="465"/>
      <c r="N86" s="688"/>
    </row>
    <row r="87" spans="1:14" x14ac:dyDescent="0.3">
      <c r="A87" s="458">
        <v>4221115</v>
      </c>
      <c r="B87" s="528" t="s">
        <v>209</v>
      </c>
      <c r="C87" s="528"/>
      <c r="D87" s="528"/>
      <c r="E87" s="528"/>
      <c r="F87" s="528"/>
      <c r="G87" s="528"/>
      <c r="H87" s="468"/>
      <c r="I87" s="499"/>
      <c r="J87" s="691"/>
      <c r="K87" s="468"/>
      <c r="L87" s="464">
        <v>30000</v>
      </c>
      <c r="M87" s="465"/>
      <c r="N87" s="688"/>
    </row>
    <row r="88" spans="1:14" x14ac:dyDescent="0.3">
      <c r="A88" s="458">
        <v>4221116</v>
      </c>
      <c r="B88" s="528" t="s">
        <v>210</v>
      </c>
      <c r="C88" s="528"/>
      <c r="D88" s="528"/>
      <c r="E88" s="528"/>
      <c r="F88" s="528"/>
      <c r="G88" s="528"/>
      <c r="H88" s="468"/>
      <c r="I88" s="499"/>
      <c r="J88" s="691"/>
      <c r="K88" s="468"/>
      <c r="L88" s="464">
        <v>30000</v>
      </c>
      <c r="M88" s="465"/>
      <c r="N88" s="688"/>
    </row>
    <row r="89" spans="1:14" x14ac:dyDescent="0.3">
      <c r="A89" s="458">
        <v>4221117</v>
      </c>
      <c r="B89" s="528" t="s">
        <v>211</v>
      </c>
      <c r="C89" s="528"/>
      <c r="D89" s="528"/>
      <c r="E89" s="528"/>
      <c r="F89" s="528"/>
      <c r="G89" s="528"/>
      <c r="H89" s="468"/>
      <c r="I89" s="499"/>
      <c r="J89" s="691"/>
      <c r="K89" s="468"/>
      <c r="L89" s="464">
        <v>15000</v>
      </c>
      <c r="M89" s="465"/>
      <c r="N89" s="688"/>
    </row>
    <row r="90" spans="1:14" x14ac:dyDescent="0.3">
      <c r="A90" s="458">
        <v>4221118</v>
      </c>
      <c r="B90" s="528" t="s">
        <v>212</v>
      </c>
      <c r="C90" s="528"/>
      <c r="D90" s="528"/>
      <c r="E90" s="528"/>
      <c r="F90" s="528"/>
      <c r="G90" s="528"/>
      <c r="H90" s="468"/>
      <c r="I90" s="499"/>
      <c r="J90" s="691"/>
      <c r="K90" s="468"/>
      <c r="L90" s="464">
        <v>15000</v>
      </c>
      <c r="M90" s="465"/>
      <c r="N90" s="688"/>
    </row>
    <row r="91" spans="1:14" x14ac:dyDescent="0.3">
      <c r="A91" s="458">
        <v>4221119</v>
      </c>
      <c r="B91" s="528" t="s">
        <v>213</v>
      </c>
      <c r="C91" s="528"/>
      <c r="D91" s="528"/>
      <c r="E91" s="528"/>
      <c r="F91" s="528"/>
      <c r="G91" s="528"/>
      <c r="H91" s="495"/>
      <c r="I91" s="520"/>
      <c r="J91" s="692"/>
      <c r="K91" s="495"/>
      <c r="L91" s="693">
        <v>30000</v>
      </c>
      <c r="M91" s="496"/>
      <c r="N91" s="688"/>
    </row>
    <row r="92" spans="1:14" x14ac:dyDescent="0.3">
      <c r="A92" s="458">
        <v>4221120</v>
      </c>
      <c r="B92" s="528" t="s">
        <v>214</v>
      </c>
      <c r="C92" s="528"/>
      <c r="D92" s="528"/>
      <c r="E92" s="528"/>
      <c r="F92" s="528"/>
      <c r="G92" s="528"/>
      <c r="H92" s="694"/>
      <c r="I92" s="600"/>
      <c r="J92" s="692"/>
      <c r="K92" s="695"/>
      <c r="L92" s="696">
        <v>30000</v>
      </c>
      <c r="M92" s="449"/>
      <c r="N92" s="688"/>
    </row>
    <row r="93" spans="1:14" x14ac:dyDescent="0.3">
      <c r="A93" s="613"/>
      <c r="B93" s="529"/>
      <c r="C93" s="529"/>
      <c r="D93" s="529"/>
      <c r="E93" s="529"/>
      <c r="F93" s="529"/>
      <c r="G93" s="529"/>
      <c r="J93" s="697"/>
      <c r="K93" s="698"/>
      <c r="L93" s="699"/>
    </row>
    <row r="94" spans="1:14" x14ac:dyDescent="0.3">
      <c r="A94" s="489">
        <v>42212</v>
      </c>
      <c r="B94" s="700" t="s">
        <v>55</v>
      </c>
      <c r="C94" s="459"/>
      <c r="D94" s="459"/>
      <c r="E94" s="459"/>
      <c r="F94" s="459"/>
      <c r="G94" s="644"/>
      <c r="H94" s="525">
        <f>SUM(H95:H97)</f>
        <v>156000</v>
      </c>
      <c r="I94" s="523">
        <f>SUM(I95:I97)</f>
        <v>128569.79999999999</v>
      </c>
      <c r="J94" s="701">
        <f>SUM(J95:J97)</f>
        <v>320000</v>
      </c>
      <c r="K94" s="525">
        <f>SUM(K95:K97)</f>
        <v>253976.87</v>
      </c>
      <c r="L94" s="702">
        <f>SUM(L95:L97)</f>
        <v>320000</v>
      </c>
      <c r="M94" s="685"/>
      <c r="N94" s="686"/>
    </row>
    <row r="95" spans="1:14" x14ac:dyDescent="0.3">
      <c r="A95" s="458">
        <v>4221201</v>
      </c>
      <c r="B95" s="498" t="s">
        <v>56</v>
      </c>
      <c r="C95" s="459"/>
      <c r="D95" s="459"/>
      <c r="E95" s="459"/>
      <c r="F95" s="459"/>
      <c r="G95" s="459"/>
      <c r="H95" s="468">
        <v>90000</v>
      </c>
      <c r="I95" s="462">
        <v>70913.37</v>
      </c>
      <c r="J95" s="690">
        <v>250000</v>
      </c>
      <c r="K95" s="468">
        <v>213967.98</v>
      </c>
      <c r="L95" s="690">
        <v>270000</v>
      </c>
      <c r="M95" s="465"/>
      <c r="N95" s="688"/>
    </row>
    <row r="96" spans="1:14" x14ac:dyDescent="0.3">
      <c r="A96" s="458">
        <v>4221202</v>
      </c>
      <c r="B96" s="498" t="s">
        <v>57</v>
      </c>
      <c r="C96" s="459"/>
      <c r="D96" s="459"/>
      <c r="E96" s="459"/>
      <c r="F96" s="459"/>
      <c r="G96" s="459"/>
      <c r="H96" s="468">
        <v>50000</v>
      </c>
      <c r="I96" s="462">
        <v>41746.68</v>
      </c>
      <c r="J96" s="690">
        <v>70000</v>
      </c>
      <c r="K96" s="468">
        <v>40008.89</v>
      </c>
      <c r="L96" s="690">
        <v>50000</v>
      </c>
      <c r="M96" s="465"/>
      <c r="N96" s="688"/>
    </row>
    <row r="97" spans="1:14" x14ac:dyDescent="0.3">
      <c r="A97" s="527"/>
      <c r="B97" s="528"/>
      <c r="C97" s="529"/>
      <c r="D97" s="529"/>
      <c r="E97" s="529"/>
      <c r="F97" s="529"/>
      <c r="G97" s="529"/>
      <c r="H97" s="415">
        <v>16000</v>
      </c>
      <c r="I97" s="416">
        <v>15909.75</v>
      </c>
      <c r="J97" s="611">
        <v>0</v>
      </c>
      <c r="K97" s="703"/>
      <c r="L97" s="704"/>
      <c r="N97" s="688"/>
    </row>
    <row r="98" spans="1:14" ht="14.5" thickBot="1" x14ac:dyDescent="0.35">
      <c r="A98" s="705"/>
      <c r="B98" s="706" t="s">
        <v>58</v>
      </c>
      <c r="C98" s="706"/>
      <c r="D98" s="706"/>
      <c r="E98" s="706"/>
      <c r="F98" s="706"/>
      <c r="G98" s="706"/>
      <c r="H98" s="707">
        <f>SUM(H72+H94)</f>
        <v>914871.21000000008</v>
      </c>
      <c r="I98" s="708">
        <f>SUM(I72+I94)</f>
        <v>831373.21</v>
      </c>
      <c r="J98" s="709">
        <f>J72+J94</f>
        <v>1030000</v>
      </c>
      <c r="K98" s="707">
        <f>K72+K94</f>
        <v>688569.32000000007</v>
      </c>
      <c r="L98" s="710">
        <f>L72+L94</f>
        <v>1340000</v>
      </c>
      <c r="M98" s="624"/>
      <c r="N98" s="711"/>
    </row>
    <row r="99" spans="1:14" s="631" customFormat="1" ht="14.5" thickTop="1" x14ac:dyDescent="0.3">
      <c r="A99" s="712"/>
      <c r="B99" s="7"/>
      <c r="C99" s="7"/>
      <c r="D99" s="7"/>
      <c r="E99" s="7"/>
      <c r="F99" s="7"/>
      <c r="G99" s="713"/>
      <c r="H99" s="630"/>
      <c r="I99" s="630"/>
      <c r="J99" s="714"/>
      <c r="K99" s="714"/>
      <c r="L99" s="715"/>
      <c r="M99" s="629"/>
      <c r="N99" s="716"/>
    </row>
    <row r="100" spans="1:14" x14ac:dyDescent="0.3">
      <c r="A100" s="636">
        <v>424</v>
      </c>
      <c r="B100" s="579" t="s">
        <v>59</v>
      </c>
      <c r="C100" s="579"/>
      <c r="D100" s="579"/>
      <c r="E100" s="579"/>
      <c r="F100" s="579"/>
      <c r="G100" s="579"/>
      <c r="I100" s="581"/>
      <c r="J100" s="717"/>
      <c r="K100" s="718"/>
      <c r="L100" s="584"/>
      <c r="M100" s="585"/>
    </row>
    <row r="101" spans="1:14" ht="15" customHeight="1" x14ac:dyDescent="0.3">
      <c r="A101" s="681">
        <v>4241</v>
      </c>
      <c r="B101" s="682" t="s">
        <v>60</v>
      </c>
      <c r="C101" s="528"/>
      <c r="D101" s="528"/>
      <c r="E101" s="528"/>
      <c r="F101" s="528"/>
      <c r="G101" s="719"/>
      <c r="H101" s="525">
        <f>SUM(H102:H106)</f>
        <v>79500</v>
      </c>
      <c r="I101" s="647">
        <f>SUM(I102:I106)</f>
        <v>56438.41</v>
      </c>
      <c r="J101" s="702">
        <f>SUM(J102:J106)</f>
        <v>150000</v>
      </c>
      <c r="K101" s="702">
        <f>SUM(K102:K106)</f>
        <v>140890</v>
      </c>
      <c r="L101" s="702">
        <f>SUM(L102:L106)</f>
        <v>160000</v>
      </c>
      <c r="M101" s="685"/>
      <c r="N101" s="422"/>
    </row>
    <row r="102" spans="1:14" x14ac:dyDescent="0.3">
      <c r="A102" s="458">
        <v>424111</v>
      </c>
      <c r="B102" s="498" t="s">
        <v>61</v>
      </c>
      <c r="C102" s="459"/>
      <c r="D102" s="459"/>
      <c r="E102" s="459"/>
      <c r="F102" s="459"/>
      <c r="G102" s="459"/>
      <c r="H102" s="468">
        <v>60000</v>
      </c>
      <c r="I102" s="499">
        <v>40799.25</v>
      </c>
      <c r="J102" s="642">
        <v>100000</v>
      </c>
      <c r="K102" s="468">
        <v>108621.08</v>
      </c>
      <c r="L102" s="642">
        <v>120000</v>
      </c>
      <c r="M102" s="465"/>
      <c r="N102" s="688"/>
    </row>
    <row r="103" spans="1:14" x14ac:dyDescent="0.3">
      <c r="A103" s="458">
        <v>42412</v>
      </c>
      <c r="B103" s="498" t="s">
        <v>62</v>
      </c>
      <c r="C103" s="459"/>
      <c r="D103" s="459"/>
      <c r="E103" s="459"/>
      <c r="F103" s="459"/>
      <c r="G103" s="644"/>
      <c r="H103" s="495">
        <v>10500</v>
      </c>
      <c r="I103" s="493">
        <v>10549.57</v>
      </c>
      <c r="J103" s="693">
        <v>10000</v>
      </c>
      <c r="K103" s="495">
        <v>8346.74</v>
      </c>
      <c r="L103" s="693">
        <v>10000</v>
      </c>
      <c r="M103" s="496"/>
    </row>
    <row r="104" spans="1:14" x14ac:dyDescent="0.3">
      <c r="A104" s="458">
        <v>42415</v>
      </c>
      <c r="B104" s="498" t="s">
        <v>188</v>
      </c>
      <c r="C104" s="459"/>
      <c r="D104" s="459"/>
      <c r="E104" s="459"/>
      <c r="F104" s="459"/>
      <c r="G104" s="644"/>
      <c r="H104" s="495"/>
      <c r="I104" s="493"/>
      <c r="J104" s="693"/>
      <c r="K104" s="495"/>
      <c r="L104" s="693"/>
      <c r="M104" s="496"/>
    </row>
    <row r="105" spans="1:14" x14ac:dyDescent="0.3">
      <c r="A105" s="458">
        <v>42414</v>
      </c>
      <c r="B105" s="498" t="s">
        <v>63</v>
      </c>
      <c r="C105" s="459"/>
      <c r="D105" s="459"/>
      <c r="E105" s="459"/>
      <c r="F105" s="459"/>
      <c r="G105" s="644"/>
      <c r="H105" s="495">
        <v>2000</v>
      </c>
      <c r="I105" s="493"/>
      <c r="J105" s="693">
        <v>20000</v>
      </c>
      <c r="K105" s="495">
        <v>12489.64</v>
      </c>
      <c r="L105" s="693">
        <v>15000</v>
      </c>
      <c r="M105" s="496"/>
      <c r="N105" s="688"/>
    </row>
    <row r="106" spans="1:14" x14ac:dyDescent="0.3">
      <c r="A106" s="458">
        <v>42419</v>
      </c>
      <c r="B106" s="498" t="s">
        <v>64</v>
      </c>
      <c r="C106" s="459"/>
      <c r="D106" s="459"/>
      <c r="E106" s="459"/>
      <c r="F106" s="459"/>
      <c r="G106" s="644"/>
      <c r="H106" s="495">
        <v>7000</v>
      </c>
      <c r="I106" s="493">
        <v>5089.59</v>
      </c>
      <c r="J106" s="693">
        <v>20000</v>
      </c>
      <c r="K106" s="495">
        <v>11432.54</v>
      </c>
      <c r="L106" s="693">
        <v>15000</v>
      </c>
      <c r="M106" s="496"/>
      <c r="N106" s="688"/>
    </row>
    <row r="107" spans="1:14" x14ac:dyDescent="0.3">
      <c r="A107" s="454"/>
      <c r="B107" s="7"/>
      <c r="C107" s="7"/>
      <c r="D107" s="7"/>
      <c r="E107" s="7"/>
      <c r="F107" s="7"/>
      <c r="G107" s="7"/>
      <c r="H107" s="495"/>
      <c r="I107" s="493"/>
      <c r="J107" s="693"/>
      <c r="K107" s="495"/>
      <c r="L107" s="693"/>
      <c r="M107" s="496"/>
    </row>
    <row r="108" spans="1:14" x14ac:dyDescent="0.3">
      <c r="A108" s="489">
        <v>4243</v>
      </c>
      <c r="B108" s="700" t="s">
        <v>65</v>
      </c>
      <c r="C108" s="459"/>
      <c r="D108" s="459"/>
      <c r="E108" s="459"/>
      <c r="F108" s="459"/>
      <c r="G108" s="644"/>
      <c r="H108" s="525">
        <f>SUM(H109:H113)</f>
        <v>190000</v>
      </c>
      <c r="I108" s="647">
        <f>SUM(I109:I112)</f>
        <v>158262.76999999999</v>
      </c>
      <c r="J108" s="702">
        <f>SUM(J109:J113)</f>
        <v>250000</v>
      </c>
      <c r="K108" s="702">
        <f>SUM(K109:K113)</f>
        <v>142293.84999999998</v>
      </c>
      <c r="L108" s="702">
        <f>SUM(L109:L113)</f>
        <v>190000</v>
      </c>
      <c r="M108" s="685"/>
      <c r="N108" s="422"/>
    </row>
    <row r="109" spans="1:14" x14ac:dyDescent="0.3">
      <c r="A109" s="458">
        <v>42431</v>
      </c>
      <c r="B109" s="498" t="s">
        <v>66</v>
      </c>
      <c r="C109" s="459"/>
      <c r="D109" s="459"/>
      <c r="E109" s="459"/>
      <c r="F109" s="459"/>
      <c r="G109" s="644"/>
      <c r="H109" s="495">
        <v>105000</v>
      </c>
      <c r="I109" s="493">
        <v>90190.54</v>
      </c>
      <c r="J109" s="693">
        <v>110000</v>
      </c>
      <c r="K109" s="495">
        <v>61392.38</v>
      </c>
      <c r="L109" s="693">
        <v>80000</v>
      </c>
      <c r="M109" s="496"/>
    </row>
    <row r="110" spans="1:14" x14ac:dyDescent="0.3">
      <c r="A110" s="458">
        <v>42432</v>
      </c>
      <c r="B110" s="498" t="s">
        <v>67</v>
      </c>
      <c r="C110" s="459"/>
      <c r="D110" s="459"/>
      <c r="E110" s="459"/>
      <c r="F110" s="459"/>
      <c r="G110" s="644"/>
      <c r="H110" s="468">
        <v>74000</v>
      </c>
      <c r="I110" s="499">
        <v>60939.33</v>
      </c>
      <c r="J110" s="690">
        <v>110000</v>
      </c>
      <c r="K110" s="468">
        <v>61772.26</v>
      </c>
      <c r="L110" s="690">
        <v>80000</v>
      </c>
      <c r="M110" s="465"/>
      <c r="N110" s="688"/>
    </row>
    <row r="111" spans="1:14" x14ac:dyDescent="0.3">
      <c r="A111" s="489">
        <v>42441</v>
      </c>
      <c r="B111" s="700" t="s">
        <v>68</v>
      </c>
      <c r="C111" s="490"/>
      <c r="D111" s="490"/>
      <c r="E111" s="490"/>
      <c r="F111" s="490"/>
      <c r="G111" s="720"/>
      <c r="H111" s="503"/>
      <c r="I111" s="501"/>
      <c r="J111" s="721"/>
      <c r="K111" s="503"/>
      <c r="L111" s="721"/>
      <c r="M111" s="504"/>
    </row>
    <row r="112" spans="1:14" x14ac:dyDescent="0.3">
      <c r="A112" s="458">
        <v>424411</v>
      </c>
      <c r="B112" s="498" t="s">
        <v>68</v>
      </c>
      <c r="C112" s="459"/>
      <c r="D112" s="459"/>
      <c r="E112" s="459"/>
      <c r="F112" s="459"/>
      <c r="G112" s="459"/>
      <c r="H112" s="495">
        <v>6000</v>
      </c>
      <c r="I112" s="493">
        <v>7132.9</v>
      </c>
      <c r="J112" s="693">
        <v>15000</v>
      </c>
      <c r="K112" s="495">
        <v>8062.32</v>
      </c>
      <c r="L112" s="693">
        <v>15000</v>
      </c>
      <c r="M112" s="496"/>
      <c r="N112" s="688"/>
    </row>
    <row r="113" spans="1:16" x14ac:dyDescent="0.3">
      <c r="A113" s="458">
        <v>424413</v>
      </c>
      <c r="B113" s="498" t="s">
        <v>69</v>
      </c>
      <c r="C113" s="459"/>
      <c r="D113" s="459"/>
      <c r="E113" s="459"/>
      <c r="F113" s="459"/>
      <c r="G113" s="644"/>
      <c r="H113" s="495">
        <v>5000</v>
      </c>
      <c r="I113" s="493"/>
      <c r="J113" s="693">
        <v>15000</v>
      </c>
      <c r="K113" s="495">
        <v>11066.89</v>
      </c>
      <c r="L113" s="693">
        <v>15000</v>
      </c>
      <c r="M113" s="496"/>
      <c r="N113" s="688"/>
    </row>
    <row r="114" spans="1:16" ht="14.5" thickBot="1" x14ac:dyDescent="0.35">
      <c r="A114" s="722"/>
      <c r="B114" s="723" t="s">
        <v>70</v>
      </c>
      <c r="C114" s="723"/>
      <c r="D114" s="723"/>
      <c r="E114" s="723"/>
      <c r="F114" s="723"/>
      <c r="G114" s="723"/>
      <c r="H114" s="724">
        <f>SUM(H101+H108)</f>
        <v>269500</v>
      </c>
      <c r="I114" s="725">
        <f>SUM(I101+I108)</f>
        <v>214701.18</v>
      </c>
      <c r="J114" s="726">
        <f>J101+J108</f>
        <v>400000</v>
      </c>
      <c r="K114" s="726">
        <f>K101+K108</f>
        <v>283183.84999999998</v>
      </c>
      <c r="L114" s="726">
        <f>L101+L108</f>
        <v>350000</v>
      </c>
      <c r="M114" s="624"/>
      <c r="N114" s="711"/>
    </row>
    <row r="115" spans="1:16" ht="14.5" thickTop="1" x14ac:dyDescent="0.3">
      <c r="A115" s="727"/>
      <c r="B115" s="511"/>
      <c r="C115" s="7"/>
      <c r="D115" s="7"/>
      <c r="E115" s="7"/>
      <c r="F115" s="7"/>
      <c r="G115" s="511"/>
      <c r="I115" s="728"/>
      <c r="J115" s="729"/>
      <c r="K115" s="729"/>
      <c r="L115" s="729"/>
      <c r="M115" s="730"/>
      <c r="N115" s="453"/>
    </row>
    <row r="116" spans="1:16" ht="14.5" thickBot="1" x14ac:dyDescent="0.35">
      <c r="A116" s="626"/>
      <c r="B116" s="430"/>
      <c r="C116" s="430"/>
      <c r="D116" s="430"/>
      <c r="E116" s="430"/>
      <c r="F116" s="430"/>
      <c r="G116" s="430"/>
      <c r="H116" s="731"/>
      <c r="I116" s="732"/>
      <c r="J116" s="627"/>
      <c r="K116" s="627"/>
      <c r="L116" s="627"/>
      <c r="M116" s="733"/>
      <c r="N116" s="453"/>
      <c r="O116" s="734"/>
      <c r="P116" s="734"/>
    </row>
    <row r="117" spans="1:16" ht="14.5" thickBot="1" x14ac:dyDescent="0.35">
      <c r="A117" s="735">
        <v>425</v>
      </c>
      <c r="B117" s="736" t="s">
        <v>71</v>
      </c>
      <c r="C117" s="737"/>
      <c r="D117" s="738"/>
      <c r="E117" s="738"/>
      <c r="F117" s="738"/>
      <c r="G117" s="739"/>
      <c r="H117" s="740"/>
      <c r="I117" s="741"/>
      <c r="J117" s="740"/>
      <c r="K117" s="742"/>
      <c r="L117" s="740"/>
      <c r="M117" s="743"/>
    </row>
    <row r="118" spans="1:16" x14ac:dyDescent="0.3">
      <c r="A118" s="681">
        <v>4251</v>
      </c>
      <c r="B118" s="682" t="s">
        <v>72</v>
      </c>
      <c r="C118" s="528"/>
      <c r="D118" s="528"/>
      <c r="E118" s="528"/>
      <c r="F118" s="528"/>
      <c r="G118" s="719"/>
      <c r="H118" s="536">
        <f>SUM(H119:H123)</f>
        <v>156000</v>
      </c>
      <c r="I118" s="744">
        <f>SUM(I119:I123)</f>
        <v>136912.84</v>
      </c>
      <c r="J118" s="745">
        <f>SUM(J119:J123)</f>
        <v>225000</v>
      </c>
      <c r="K118" s="745">
        <f>SUM(K119:K123)</f>
        <v>223746.15000000002</v>
      </c>
      <c r="L118" s="745">
        <f>SUM(L119:L123)</f>
        <v>260000</v>
      </c>
      <c r="M118" s="591"/>
      <c r="N118" s="422"/>
    </row>
    <row r="119" spans="1:16" ht="14.25" customHeight="1" x14ac:dyDescent="0.3">
      <c r="A119" s="458">
        <v>425112</v>
      </c>
      <c r="B119" s="498" t="s">
        <v>73</v>
      </c>
      <c r="C119" s="459"/>
      <c r="D119" s="459"/>
      <c r="E119" s="425"/>
      <c r="F119" s="459"/>
      <c r="G119" s="459"/>
      <c r="H119" s="468">
        <v>45000</v>
      </c>
      <c r="I119" s="499">
        <v>39093.79</v>
      </c>
      <c r="J119" s="690">
        <v>50000</v>
      </c>
      <c r="K119" s="468">
        <v>46626.66</v>
      </c>
      <c r="L119" s="690">
        <v>55000</v>
      </c>
      <c r="M119" s="465"/>
    </row>
    <row r="120" spans="1:16" ht="15" customHeight="1" x14ac:dyDescent="0.3">
      <c r="A120" s="651">
        <v>425111</v>
      </c>
      <c r="B120" s="498" t="s">
        <v>164</v>
      </c>
      <c r="C120" s="459"/>
      <c r="D120" s="459"/>
      <c r="E120" s="459"/>
      <c r="F120" s="459"/>
      <c r="G120" s="644"/>
      <c r="H120" s="495">
        <v>35000</v>
      </c>
      <c r="I120" s="493">
        <v>32928.26</v>
      </c>
      <c r="J120" s="746">
        <v>45000</v>
      </c>
      <c r="K120" s="495">
        <v>48082.03</v>
      </c>
      <c r="L120" s="746">
        <v>55000</v>
      </c>
      <c r="M120" s="496"/>
      <c r="N120" s="688"/>
    </row>
    <row r="121" spans="1:16" x14ac:dyDescent="0.3">
      <c r="A121" s="592">
        <v>425131</v>
      </c>
      <c r="B121" s="498" t="s">
        <v>74</v>
      </c>
      <c r="C121" s="459"/>
      <c r="D121" s="459"/>
      <c r="E121" s="459"/>
      <c r="F121" s="459"/>
      <c r="G121" s="459"/>
      <c r="H121" s="468">
        <v>65000</v>
      </c>
      <c r="I121" s="499">
        <v>55851.14</v>
      </c>
      <c r="J121" s="690">
        <v>100000</v>
      </c>
      <c r="K121" s="468">
        <v>110227.71</v>
      </c>
      <c r="L121" s="690">
        <v>120000</v>
      </c>
      <c r="M121" s="465"/>
    </row>
    <row r="122" spans="1:16" x14ac:dyDescent="0.3">
      <c r="A122" s="458">
        <v>425141</v>
      </c>
      <c r="B122" s="498" t="s">
        <v>75</v>
      </c>
      <c r="C122" s="459"/>
      <c r="D122" s="459"/>
      <c r="E122" s="459"/>
      <c r="F122" s="459"/>
      <c r="G122" s="459"/>
      <c r="H122" s="495">
        <v>1000</v>
      </c>
      <c r="I122" s="493">
        <v>156.4</v>
      </c>
      <c r="J122" s="693">
        <v>15000</v>
      </c>
      <c r="K122" s="495">
        <v>5551</v>
      </c>
      <c r="L122" s="693">
        <v>15000</v>
      </c>
      <c r="M122" s="496"/>
      <c r="N122" s="688"/>
    </row>
    <row r="123" spans="1:16" x14ac:dyDescent="0.3">
      <c r="A123" s="458">
        <v>425142</v>
      </c>
      <c r="B123" s="498" t="s">
        <v>76</v>
      </c>
      <c r="C123" s="459"/>
      <c r="D123" s="459"/>
      <c r="E123" s="459"/>
      <c r="F123" s="459"/>
      <c r="G123" s="459"/>
      <c r="H123" s="468">
        <v>10000</v>
      </c>
      <c r="I123" s="499">
        <v>8883.25</v>
      </c>
      <c r="J123" s="690">
        <v>15000</v>
      </c>
      <c r="K123" s="468">
        <v>13258.75</v>
      </c>
      <c r="L123" s="690">
        <v>15000</v>
      </c>
      <c r="M123" s="465"/>
    </row>
    <row r="124" spans="1:16" x14ac:dyDescent="0.3">
      <c r="A124" s="747"/>
      <c r="B124" s="425"/>
      <c r="C124" s="425"/>
      <c r="D124" s="425"/>
      <c r="E124" s="425"/>
      <c r="F124" s="425"/>
      <c r="G124" s="425"/>
      <c r="H124" s="748"/>
      <c r="I124" s="445"/>
      <c r="J124" s="749"/>
      <c r="K124" s="444"/>
      <c r="L124" s="749"/>
      <c r="M124" s="449"/>
    </row>
    <row r="125" spans="1:16" ht="15" customHeight="1" x14ac:dyDescent="0.3">
      <c r="A125" s="489">
        <v>4252</v>
      </c>
      <c r="B125" s="700" t="s">
        <v>77</v>
      </c>
      <c r="C125" s="490"/>
      <c r="D125" s="490"/>
      <c r="E125" s="490"/>
      <c r="F125" s="490"/>
      <c r="G125" s="720"/>
      <c r="H125" s="536">
        <f>SUM(H126:H129)</f>
        <v>171000</v>
      </c>
      <c r="I125" s="744">
        <f>SUM(I126:I129)</f>
        <v>142253.69</v>
      </c>
      <c r="J125" s="745">
        <f>SUM(J126:J129)</f>
        <v>236000</v>
      </c>
      <c r="K125" s="745">
        <f>SUM(K126:K129)</f>
        <v>179292.99</v>
      </c>
      <c r="L125" s="745">
        <f>SUM(L126:L129)</f>
        <v>206000</v>
      </c>
      <c r="M125" s="591"/>
      <c r="N125" s="686"/>
    </row>
    <row r="126" spans="1:16" x14ac:dyDescent="0.3">
      <c r="A126" s="458">
        <v>425221</v>
      </c>
      <c r="B126" s="498" t="s">
        <v>78</v>
      </c>
      <c r="C126" s="459"/>
      <c r="D126" s="459"/>
      <c r="E126" s="459"/>
      <c r="F126" s="459"/>
      <c r="G126" s="644"/>
      <c r="H126" s="468">
        <v>130000</v>
      </c>
      <c r="I126" s="499">
        <v>111327.25</v>
      </c>
      <c r="J126" s="690">
        <v>160000</v>
      </c>
      <c r="K126" s="468">
        <v>117347.69</v>
      </c>
      <c r="L126" s="690">
        <v>130000</v>
      </c>
      <c r="M126" s="465"/>
    </row>
    <row r="127" spans="1:16" x14ac:dyDescent="0.3">
      <c r="A127" s="458">
        <v>425222</v>
      </c>
      <c r="B127" s="498" t="s">
        <v>79</v>
      </c>
      <c r="C127" s="459"/>
      <c r="D127" s="459"/>
      <c r="E127" s="459"/>
      <c r="F127" s="459"/>
      <c r="G127" s="644"/>
      <c r="H127" s="468">
        <v>30000</v>
      </c>
      <c r="I127" s="499">
        <v>23286.07</v>
      </c>
      <c r="J127" s="690">
        <v>35000</v>
      </c>
      <c r="K127" s="468">
        <v>26399.67</v>
      </c>
      <c r="L127" s="690">
        <v>35000</v>
      </c>
      <c r="M127" s="465"/>
      <c r="N127" s="688"/>
    </row>
    <row r="128" spans="1:16" x14ac:dyDescent="0.3">
      <c r="A128" s="458">
        <v>425223</v>
      </c>
      <c r="B128" s="498" t="s">
        <v>80</v>
      </c>
      <c r="C128" s="459"/>
      <c r="D128" s="459"/>
      <c r="E128" s="459"/>
      <c r="F128" s="459"/>
      <c r="G128" s="425"/>
      <c r="H128" s="468">
        <v>1000</v>
      </c>
      <c r="I128" s="499">
        <v>372.5</v>
      </c>
      <c r="J128" s="690">
        <v>1000</v>
      </c>
      <c r="K128" s="468">
        <v>187.5</v>
      </c>
      <c r="L128" s="690">
        <v>1000</v>
      </c>
      <c r="M128" s="465"/>
    </row>
    <row r="129" spans="1:14" x14ac:dyDescent="0.3">
      <c r="A129" s="458">
        <v>42529</v>
      </c>
      <c r="B129" s="498" t="s">
        <v>81</v>
      </c>
      <c r="C129" s="459"/>
      <c r="D129" s="459"/>
      <c r="E129" s="459"/>
      <c r="F129" s="459"/>
      <c r="G129" s="644"/>
      <c r="H129" s="468">
        <v>10000</v>
      </c>
      <c r="I129" s="499">
        <v>7267.87</v>
      </c>
      <c r="J129" s="690">
        <v>40000</v>
      </c>
      <c r="K129" s="468">
        <v>35358.129999999997</v>
      </c>
      <c r="L129" s="690">
        <v>40000</v>
      </c>
      <c r="M129" s="465"/>
      <c r="N129" s="688"/>
    </row>
    <row r="130" spans="1:14" x14ac:dyDescent="0.3">
      <c r="A130" s="454"/>
      <c r="B130" s="7"/>
      <c r="C130" s="7"/>
      <c r="D130" s="7"/>
      <c r="E130" s="7"/>
      <c r="F130" s="7"/>
      <c r="G130" s="7"/>
      <c r="H130" s="503"/>
      <c r="I130" s="501"/>
      <c r="J130" s="721"/>
      <c r="K130" s="503"/>
      <c r="L130" s="721"/>
      <c r="M130" s="504"/>
    </row>
    <row r="131" spans="1:14" x14ac:dyDescent="0.3">
      <c r="A131" s="489">
        <v>4253</v>
      </c>
      <c r="B131" s="700" t="s">
        <v>82</v>
      </c>
      <c r="C131" s="459"/>
      <c r="D131" s="459"/>
      <c r="E131" s="459"/>
      <c r="F131" s="459"/>
      <c r="G131" s="644"/>
      <c r="H131" s="525">
        <v>0</v>
      </c>
      <c r="I131" s="647">
        <v>0</v>
      </c>
      <c r="J131" s="745">
        <f>SUM(J132:J135)</f>
        <v>65000</v>
      </c>
      <c r="K131" s="745">
        <f>SUM(K132:K135)</f>
        <v>50000</v>
      </c>
      <c r="L131" s="745">
        <f>SUM(L132:L136)</f>
        <v>155000</v>
      </c>
      <c r="M131" s="973"/>
      <c r="N131" s="688"/>
    </row>
    <row r="132" spans="1:14" x14ac:dyDescent="0.3">
      <c r="A132" s="458">
        <v>42531</v>
      </c>
      <c r="B132" s="498" t="s">
        <v>83</v>
      </c>
      <c r="C132" s="459"/>
      <c r="D132" s="459"/>
      <c r="E132" s="459"/>
      <c r="F132" s="459"/>
      <c r="G132" s="644"/>
      <c r="H132" s="748"/>
      <c r="I132" s="750"/>
      <c r="J132" s="751"/>
      <c r="K132" s="748"/>
      <c r="L132" s="751"/>
      <c r="M132" s="974"/>
    </row>
    <row r="133" spans="1:14" x14ac:dyDescent="0.3">
      <c r="A133" s="458">
        <v>42532</v>
      </c>
      <c r="B133" s="498" t="s">
        <v>84</v>
      </c>
      <c r="C133" s="459"/>
      <c r="D133" s="459"/>
      <c r="E133" s="459"/>
      <c r="F133" s="459"/>
      <c r="G133" s="644"/>
      <c r="H133" s="748"/>
      <c r="I133" s="750"/>
      <c r="J133" s="751">
        <v>15000</v>
      </c>
      <c r="K133" s="752"/>
      <c r="L133" s="751">
        <v>15000</v>
      </c>
      <c r="M133" s="540"/>
    </row>
    <row r="134" spans="1:14" x14ac:dyDescent="0.3">
      <c r="A134" s="458">
        <v>42533</v>
      </c>
      <c r="B134" s="498" t="s">
        <v>85</v>
      </c>
      <c r="C134" s="459"/>
      <c r="D134" s="459"/>
      <c r="E134" s="459"/>
      <c r="F134" s="459"/>
      <c r="G134" s="644"/>
      <c r="H134" s="748"/>
      <c r="I134" s="750"/>
      <c r="J134" s="751"/>
      <c r="K134" s="748"/>
      <c r="L134" s="751"/>
      <c r="M134" s="540"/>
    </row>
    <row r="135" spans="1:14" x14ac:dyDescent="0.3">
      <c r="A135" s="458">
        <v>42534</v>
      </c>
      <c r="B135" s="498" t="s">
        <v>86</v>
      </c>
      <c r="C135" s="459"/>
      <c r="D135" s="459"/>
      <c r="E135" s="459"/>
      <c r="F135" s="459"/>
      <c r="G135" s="644"/>
      <c r="H135" s="748"/>
      <c r="I135" s="750"/>
      <c r="J135" s="751">
        <v>50000</v>
      </c>
      <c r="K135" s="748">
        <v>50000</v>
      </c>
      <c r="L135" s="751">
        <v>40000</v>
      </c>
      <c r="M135" s="540"/>
    </row>
    <row r="136" spans="1:14" ht="14.5" thickBot="1" x14ac:dyDescent="0.35">
      <c r="A136" s="753">
        <v>42539</v>
      </c>
      <c r="B136" s="754" t="s">
        <v>87</v>
      </c>
      <c r="C136" s="755"/>
      <c r="D136" s="755"/>
      <c r="E136" s="755"/>
      <c r="F136" s="755"/>
      <c r="G136" s="756"/>
      <c r="H136" s="757"/>
      <c r="I136" s="758"/>
      <c r="J136" s="759"/>
      <c r="K136" s="757"/>
      <c r="L136" s="760">
        <v>100000</v>
      </c>
      <c r="M136" s="540"/>
    </row>
    <row r="137" spans="1:14" x14ac:dyDescent="0.3">
      <c r="A137" s="424"/>
      <c r="B137" s="425"/>
      <c r="C137" s="425"/>
      <c r="D137" s="425"/>
      <c r="E137" s="425"/>
      <c r="F137" s="425"/>
      <c r="G137" s="425"/>
      <c r="H137" s="444"/>
      <c r="I137" s="445"/>
      <c r="J137" s="444"/>
      <c r="K137" s="444"/>
      <c r="L137" s="694"/>
      <c r="M137" s="449"/>
    </row>
    <row r="138" spans="1:14" ht="14.5" thickBot="1" x14ac:dyDescent="0.35">
      <c r="A138" s="424"/>
      <c r="B138" s="425"/>
      <c r="C138" s="761"/>
      <c r="D138" s="761"/>
      <c r="E138" s="425"/>
      <c r="F138" s="425"/>
      <c r="G138" s="425"/>
      <c r="H138" s="444"/>
      <c r="I138" s="445"/>
      <c r="J138" s="444"/>
      <c r="K138" s="444"/>
      <c r="L138" s="694"/>
      <c r="M138" s="449"/>
    </row>
    <row r="139" spans="1:14" ht="14.5" thickBot="1" x14ac:dyDescent="0.35">
      <c r="A139" s="424"/>
      <c r="B139" s="425"/>
      <c r="C139" s="761"/>
      <c r="D139" s="761"/>
      <c r="E139" s="425"/>
      <c r="F139" s="425"/>
      <c r="G139" s="425"/>
      <c r="H139" s="444"/>
      <c r="I139" s="445"/>
      <c r="J139" s="444"/>
      <c r="K139" s="444"/>
      <c r="L139" s="694"/>
      <c r="M139" s="449"/>
    </row>
    <row r="140" spans="1:14" ht="25.25" customHeight="1" thickBot="1" x14ac:dyDescent="0.35">
      <c r="A140" s="762" t="s">
        <v>0</v>
      </c>
      <c r="B140" s="763"/>
      <c r="C140" s="764"/>
      <c r="D140" s="764" t="s">
        <v>1</v>
      </c>
      <c r="E140" s="765"/>
      <c r="F140" s="765"/>
      <c r="G140" s="766"/>
      <c r="H140" s="767" t="s">
        <v>181</v>
      </c>
      <c r="I140" s="768" t="s">
        <v>179</v>
      </c>
      <c r="J140" s="769" t="s">
        <v>200</v>
      </c>
      <c r="K140" s="770" t="s">
        <v>182</v>
      </c>
      <c r="L140" s="770" t="s">
        <v>215</v>
      </c>
      <c r="M140" s="771"/>
      <c r="N140" s="441"/>
    </row>
    <row r="141" spans="1:14" ht="14.5" thickTop="1" x14ac:dyDescent="0.3">
      <c r="A141" s="489">
        <v>4254</v>
      </c>
      <c r="B141" s="700" t="s">
        <v>88</v>
      </c>
      <c r="C141" s="459"/>
      <c r="D141" s="459"/>
      <c r="E141" s="459"/>
      <c r="F141" s="459"/>
      <c r="G141" s="644"/>
      <c r="H141" s="525">
        <f>SUM(H142:H148)</f>
        <v>274000</v>
      </c>
      <c r="I141" s="647">
        <f>SUM(I142:I148)</f>
        <v>240436.36</v>
      </c>
      <c r="J141" s="702">
        <f>SUM(J142:J148)</f>
        <v>275000</v>
      </c>
      <c r="K141" s="702">
        <f>SUM(K142:K148)</f>
        <v>212923.44</v>
      </c>
      <c r="L141" s="702">
        <f>SUM(L142:L148)</f>
        <v>250000</v>
      </c>
      <c r="M141" s="685"/>
      <c r="N141" s="686"/>
    </row>
    <row r="142" spans="1:14" x14ac:dyDescent="0.3">
      <c r="A142" s="458">
        <v>42542</v>
      </c>
      <c r="B142" s="498" t="s">
        <v>89</v>
      </c>
      <c r="C142" s="459"/>
      <c r="D142" s="459"/>
      <c r="E142" s="459"/>
      <c r="F142" s="459"/>
      <c r="G142" s="644"/>
      <c r="H142" s="495">
        <v>7000</v>
      </c>
      <c r="I142" s="493">
        <v>5678.79</v>
      </c>
      <c r="J142" s="693">
        <v>15000</v>
      </c>
      <c r="K142" s="611">
        <v>13388.57</v>
      </c>
      <c r="L142" s="693">
        <v>15000</v>
      </c>
      <c r="M142" s="496"/>
      <c r="N142" s="688"/>
    </row>
    <row r="143" spans="1:14" x14ac:dyDescent="0.3">
      <c r="A143" s="458">
        <v>42543</v>
      </c>
      <c r="B143" s="498" t="s">
        <v>90</v>
      </c>
      <c r="C143" s="459"/>
      <c r="D143" s="459"/>
      <c r="E143" s="459"/>
      <c r="F143" s="459"/>
      <c r="G143" s="644"/>
      <c r="H143" s="495"/>
      <c r="I143" s="493"/>
      <c r="J143" s="693">
        <v>3000</v>
      </c>
      <c r="K143" s="611"/>
      <c r="L143" s="693">
        <v>3000</v>
      </c>
      <c r="M143" s="496"/>
    </row>
    <row r="144" spans="1:14" x14ac:dyDescent="0.3">
      <c r="A144" s="458">
        <v>42544</v>
      </c>
      <c r="B144" s="498" t="s">
        <v>91</v>
      </c>
      <c r="C144" s="459"/>
      <c r="D144" s="459"/>
      <c r="E144" s="459"/>
      <c r="F144" s="459"/>
      <c r="G144" s="644"/>
      <c r="H144" s="495"/>
      <c r="I144" s="493"/>
      <c r="J144" s="693"/>
      <c r="K144" s="611"/>
      <c r="L144" s="693"/>
      <c r="M144" s="496"/>
    </row>
    <row r="145" spans="1:14" x14ac:dyDescent="0.3">
      <c r="A145" s="458">
        <v>42545</v>
      </c>
      <c r="B145" s="498" t="s">
        <v>92</v>
      </c>
      <c r="C145" s="459"/>
      <c r="D145" s="459"/>
      <c r="E145" s="459"/>
      <c r="F145" s="459"/>
      <c r="G145" s="644"/>
      <c r="H145" s="468">
        <v>105000</v>
      </c>
      <c r="I145" s="499">
        <v>95243.26</v>
      </c>
      <c r="J145" s="690">
        <v>90000</v>
      </c>
      <c r="K145" s="692">
        <v>75039.399999999994</v>
      </c>
      <c r="L145" s="690">
        <v>90000</v>
      </c>
      <c r="M145" s="465"/>
    </row>
    <row r="146" spans="1:14" x14ac:dyDescent="0.3">
      <c r="A146" s="458">
        <v>42546</v>
      </c>
      <c r="B146" s="498" t="s">
        <v>93</v>
      </c>
      <c r="C146" s="459"/>
      <c r="D146" s="459"/>
      <c r="E146" s="459"/>
      <c r="F146" s="459"/>
      <c r="G146" s="644"/>
      <c r="H146" s="495"/>
      <c r="I146" s="493"/>
      <c r="J146" s="693"/>
      <c r="K146" s="611"/>
      <c r="L146" s="693"/>
      <c r="M146" s="496"/>
    </row>
    <row r="147" spans="1:14" ht="15" customHeight="1" x14ac:dyDescent="0.3">
      <c r="A147" s="458">
        <v>42547</v>
      </c>
      <c r="B147" s="498" t="s">
        <v>94</v>
      </c>
      <c r="C147" s="459"/>
      <c r="D147" s="459"/>
      <c r="E147" s="459"/>
      <c r="F147" s="459"/>
      <c r="G147" s="644"/>
      <c r="H147" s="468">
        <v>2000</v>
      </c>
      <c r="I147" s="499">
        <v>1760</v>
      </c>
      <c r="J147" s="690">
        <v>2000</v>
      </c>
      <c r="K147" s="692">
        <v>1760</v>
      </c>
      <c r="L147" s="690">
        <v>2000</v>
      </c>
      <c r="M147" s="465"/>
    </row>
    <row r="148" spans="1:14" x14ac:dyDescent="0.3">
      <c r="A148" s="458">
        <v>425491</v>
      </c>
      <c r="B148" s="498" t="s">
        <v>95</v>
      </c>
      <c r="C148" s="459"/>
      <c r="D148" s="459"/>
      <c r="E148" s="459"/>
      <c r="F148" s="459"/>
      <c r="G148" s="459"/>
      <c r="H148" s="468">
        <v>160000</v>
      </c>
      <c r="I148" s="499">
        <v>137754.31</v>
      </c>
      <c r="J148" s="690">
        <v>165000</v>
      </c>
      <c r="K148" s="692">
        <v>122735.47</v>
      </c>
      <c r="L148" s="690">
        <v>140000</v>
      </c>
      <c r="M148" s="465"/>
    </row>
    <row r="149" spans="1:14" ht="14.5" thickBot="1" x14ac:dyDescent="0.35">
      <c r="A149" s="458"/>
      <c r="B149" s="498"/>
      <c r="C149" s="459"/>
      <c r="D149" s="459"/>
      <c r="E149" s="459"/>
      <c r="F149" s="459"/>
      <c r="G149" s="459"/>
      <c r="H149" s="468"/>
      <c r="I149" s="499"/>
      <c r="J149" s="690"/>
      <c r="K149" s="991"/>
      <c r="L149" s="992"/>
      <c r="M149" s="993"/>
    </row>
    <row r="150" spans="1:14" x14ac:dyDescent="0.3">
      <c r="A150" s="489">
        <v>4255</v>
      </c>
      <c r="B150" s="700" t="s">
        <v>96</v>
      </c>
      <c r="C150" s="459"/>
      <c r="D150" s="459"/>
      <c r="E150" s="459"/>
      <c r="F150" s="459"/>
      <c r="G150" s="644"/>
      <c r="H150" s="525">
        <f>SUM(H151)</f>
        <v>4000</v>
      </c>
      <c r="I150" s="647">
        <f>SUM(I151)</f>
        <v>3412.5</v>
      </c>
      <c r="J150" s="702">
        <f>SUM(J151)</f>
        <v>30000</v>
      </c>
      <c r="K150" s="702">
        <f>SUM(K151)</f>
        <v>2575</v>
      </c>
      <c r="L150" s="772">
        <f>SUM(L151)</f>
        <v>10000</v>
      </c>
      <c r="M150" s="773"/>
      <c r="N150" s="686"/>
    </row>
    <row r="151" spans="1:14" x14ac:dyDescent="0.3">
      <c r="A151" s="458">
        <v>42559</v>
      </c>
      <c r="B151" s="498" t="s">
        <v>97</v>
      </c>
      <c r="C151" s="459"/>
      <c r="D151" s="459"/>
      <c r="E151" s="459"/>
      <c r="F151" s="459"/>
      <c r="G151" s="644"/>
      <c r="H151" s="495">
        <v>4000</v>
      </c>
      <c r="I151" s="493">
        <v>3412.5</v>
      </c>
      <c r="J151" s="610">
        <v>30000</v>
      </c>
      <c r="K151" s="611">
        <v>2575</v>
      </c>
      <c r="L151" s="610">
        <v>10000</v>
      </c>
      <c r="M151" s="496"/>
      <c r="N151" s="688"/>
    </row>
    <row r="152" spans="1:14" x14ac:dyDescent="0.3">
      <c r="A152" s="454"/>
      <c r="B152" s="7"/>
      <c r="C152" s="7"/>
      <c r="D152" s="7"/>
      <c r="E152" s="7"/>
      <c r="F152" s="7"/>
      <c r="G152" s="7"/>
      <c r="H152" s="503"/>
      <c r="I152" s="501"/>
      <c r="J152" s="721"/>
      <c r="K152" s="697"/>
      <c r="L152" s="721"/>
      <c r="M152" s="504"/>
    </row>
    <row r="153" spans="1:14" x14ac:dyDescent="0.3">
      <c r="A153" s="489">
        <v>4257</v>
      </c>
      <c r="B153" s="700" t="s">
        <v>98</v>
      </c>
      <c r="C153" s="459"/>
      <c r="D153" s="459"/>
      <c r="E153" s="459"/>
      <c r="F153" s="459"/>
      <c r="G153" s="644"/>
      <c r="H153" s="525">
        <f>SUM(H155:H165)</f>
        <v>737628.13</v>
      </c>
      <c r="I153" s="647">
        <f>SUM(I155:I165)</f>
        <v>655154.16</v>
      </c>
      <c r="J153" s="702">
        <f>SUM(J155:J165)</f>
        <v>805000</v>
      </c>
      <c r="K153" s="702">
        <f>SUM(K155:K165)</f>
        <v>529667.24</v>
      </c>
      <c r="L153" s="702">
        <f>SUM(L155:L165)</f>
        <v>545000</v>
      </c>
      <c r="M153" s="685"/>
      <c r="N153" s="686"/>
    </row>
    <row r="154" spans="1:14" x14ac:dyDescent="0.3">
      <c r="A154" s="609"/>
      <c r="B154" s="498"/>
      <c r="C154" s="459"/>
      <c r="D154" s="459"/>
      <c r="E154" s="459"/>
      <c r="F154" s="459"/>
      <c r="G154" s="644"/>
      <c r="H154" s="525"/>
      <c r="I154" s="647"/>
      <c r="J154" s="702"/>
      <c r="K154" s="701"/>
      <c r="L154" s="702"/>
      <c r="M154" s="685"/>
    </row>
    <row r="155" spans="1:14" x14ac:dyDescent="0.3">
      <c r="A155" s="609">
        <v>425713</v>
      </c>
      <c r="B155" s="498" t="s">
        <v>202</v>
      </c>
      <c r="C155" s="459"/>
      <c r="D155" s="459"/>
      <c r="E155" s="459"/>
      <c r="F155" s="459"/>
      <c r="G155" s="644"/>
      <c r="H155" s="495">
        <v>100000</v>
      </c>
      <c r="I155" s="493">
        <v>97036.03</v>
      </c>
      <c r="J155" s="693">
        <v>150000</v>
      </c>
      <c r="K155" s="611">
        <v>76067.240000000005</v>
      </c>
      <c r="L155" s="693">
        <v>80000</v>
      </c>
      <c r="M155" s="496"/>
      <c r="N155" s="694"/>
    </row>
    <row r="156" spans="1:14" x14ac:dyDescent="0.3">
      <c r="A156" s="609">
        <v>425731</v>
      </c>
      <c r="B156" s="498" t="s">
        <v>99</v>
      </c>
      <c r="C156" s="459"/>
      <c r="D156" s="459"/>
      <c r="E156" s="459"/>
      <c r="F156" s="459"/>
      <c r="G156" s="459"/>
      <c r="H156" s="495">
        <v>227500</v>
      </c>
      <c r="I156" s="493">
        <v>210000</v>
      </c>
      <c r="J156" s="610">
        <v>210000</v>
      </c>
      <c r="K156" s="611">
        <v>192500</v>
      </c>
      <c r="L156" s="610">
        <v>110000</v>
      </c>
      <c r="M156" s="774"/>
    </row>
    <row r="157" spans="1:14" x14ac:dyDescent="0.3">
      <c r="A157" s="609">
        <v>425732</v>
      </c>
      <c r="B157" s="498" t="s">
        <v>100</v>
      </c>
      <c r="C157" s="459"/>
      <c r="D157" s="459"/>
      <c r="E157" s="459"/>
      <c r="F157" s="459"/>
      <c r="G157" s="459"/>
      <c r="H157" s="495">
        <v>7000</v>
      </c>
      <c r="I157" s="493">
        <v>6235</v>
      </c>
      <c r="J157" s="693">
        <v>20000</v>
      </c>
      <c r="K157" s="611">
        <v>4425</v>
      </c>
      <c r="L157" s="693">
        <v>15000</v>
      </c>
      <c r="M157" s="496"/>
      <c r="N157" s="689"/>
    </row>
    <row r="158" spans="1:14" x14ac:dyDescent="0.3">
      <c r="A158" s="458">
        <v>42574</v>
      </c>
      <c r="B158" s="498" t="s">
        <v>217</v>
      </c>
      <c r="C158" s="459"/>
      <c r="D158" s="459"/>
      <c r="E158" s="459"/>
      <c r="F158" s="459"/>
      <c r="G158" s="644"/>
      <c r="H158" s="495">
        <v>90000</v>
      </c>
      <c r="I158" s="493">
        <v>81000</v>
      </c>
      <c r="J158" s="693">
        <v>90000</v>
      </c>
      <c r="K158" s="611">
        <v>71250</v>
      </c>
      <c r="L158" s="693">
        <v>90000</v>
      </c>
      <c r="M158" s="496"/>
    </row>
    <row r="159" spans="1:14" ht="13.5" customHeight="1" x14ac:dyDescent="0.3">
      <c r="A159" s="609">
        <v>42575</v>
      </c>
      <c r="B159" s="498" t="s">
        <v>216</v>
      </c>
      <c r="C159" s="459"/>
      <c r="D159" s="459"/>
      <c r="E159" s="459"/>
      <c r="F159" s="459"/>
      <c r="G159" s="425"/>
      <c r="H159" s="495"/>
      <c r="I159" s="493"/>
      <c r="J159" s="693"/>
      <c r="K159" s="611"/>
      <c r="L159" s="693">
        <v>25000</v>
      </c>
      <c r="M159" s="496"/>
      <c r="N159" s="689"/>
    </row>
    <row r="160" spans="1:14" x14ac:dyDescent="0.3">
      <c r="A160" s="609">
        <v>425772</v>
      </c>
      <c r="B160" s="498" t="s">
        <v>101</v>
      </c>
      <c r="C160" s="459"/>
      <c r="D160" s="459"/>
      <c r="E160" s="459"/>
      <c r="F160" s="459"/>
      <c r="G160" s="459"/>
      <c r="H160" s="495">
        <v>3525</v>
      </c>
      <c r="I160" s="493">
        <v>6462.5</v>
      </c>
      <c r="J160" s="693">
        <v>20000</v>
      </c>
      <c r="K160" s="611"/>
      <c r="L160" s="693">
        <v>10000</v>
      </c>
      <c r="M160" s="496"/>
      <c r="N160" s="688"/>
    </row>
    <row r="161" spans="1:14" x14ac:dyDescent="0.3">
      <c r="A161" s="609"/>
      <c r="B161" s="498"/>
      <c r="C161" s="459"/>
      <c r="D161" s="459"/>
      <c r="E161" s="459"/>
      <c r="F161" s="459"/>
      <c r="G161" s="459"/>
      <c r="H161" s="495">
        <v>0</v>
      </c>
      <c r="I161" s="493">
        <v>0</v>
      </c>
      <c r="J161" s="693"/>
      <c r="K161" s="611"/>
      <c r="L161" s="693"/>
      <c r="M161" s="496"/>
      <c r="N161" s="688"/>
    </row>
    <row r="162" spans="1:14" x14ac:dyDescent="0.3">
      <c r="A162" s="609">
        <v>425793</v>
      </c>
      <c r="B162" s="498" t="s">
        <v>102</v>
      </c>
      <c r="C162" s="459"/>
      <c r="D162" s="459"/>
      <c r="E162" s="459"/>
      <c r="F162" s="459"/>
      <c r="G162" s="459"/>
      <c r="H162" s="495">
        <v>75000</v>
      </c>
      <c r="I162" s="493">
        <v>68750</v>
      </c>
      <c r="J162" s="693">
        <v>105000</v>
      </c>
      <c r="K162" s="611">
        <v>87500</v>
      </c>
      <c r="L162" s="693">
        <v>105000</v>
      </c>
      <c r="M162" s="496"/>
      <c r="N162" s="694"/>
    </row>
    <row r="163" spans="1:14" x14ac:dyDescent="0.3">
      <c r="A163" s="609">
        <v>425794</v>
      </c>
      <c r="B163" s="498" t="s">
        <v>103</v>
      </c>
      <c r="C163" s="459"/>
      <c r="D163" s="459"/>
      <c r="E163" s="459"/>
      <c r="F163" s="459"/>
      <c r="G163" s="459"/>
      <c r="H163" s="495">
        <v>20000</v>
      </c>
      <c r="I163" s="493">
        <v>13567.5</v>
      </c>
      <c r="J163" s="693">
        <v>10000</v>
      </c>
      <c r="K163" s="611">
        <v>8550</v>
      </c>
      <c r="L163" s="693">
        <v>10000</v>
      </c>
      <c r="M163" s="496"/>
      <c r="N163" s="694"/>
    </row>
    <row r="164" spans="1:14" x14ac:dyDescent="0.3">
      <c r="A164" s="609">
        <v>425795</v>
      </c>
      <c r="B164" s="498" t="s">
        <v>104</v>
      </c>
      <c r="C164" s="459"/>
      <c r="D164" s="459"/>
      <c r="E164" s="459"/>
      <c r="F164" s="459"/>
      <c r="G164" s="644"/>
      <c r="H164" s="492">
        <v>100000</v>
      </c>
      <c r="I164" s="775">
        <v>57500</v>
      </c>
      <c r="J164" s="693">
        <v>100000</v>
      </c>
      <c r="K164" s="611">
        <v>75000</v>
      </c>
      <c r="L164" s="693">
        <v>70000</v>
      </c>
      <c r="M164" s="496"/>
      <c r="N164" s="689"/>
    </row>
    <row r="165" spans="1:14" x14ac:dyDescent="0.3">
      <c r="A165" s="592">
        <v>425796</v>
      </c>
      <c r="B165" s="498" t="s">
        <v>189</v>
      </c>
      <c r="C165" s="490"/>
      <c r="D165" s="490"/>
      <c r="E165" s="490"/>
      <c r="F165" s="490"/>
      <c r="G165" s="490"/>
      <c r="H165" s="748">
        <v>114603.13</v>
      </c>
      <c r="I165" s="750">
        <v>114603.13</v>
      </c>
      <c r="J165" s="693">
        <v>100000</v>
      </c>
      <c r="K165" s="752">
        <v>14375</v>
      </c>
      <c r="L165" s="693">
        <v>30000</v>
      </c>
      <c r="M165" s="540"/>
      <c r="N165" s="688"/>
    </row>
    <row r="166" spans="1:14" x14ac:dyDescent="0.3">
      <c r="A166" s="592"/>
      <c r="B166" s="425"/>
      <c r="C166" s="7"/>
      <c r="D166" s="7"/>
      <c r="E166" s="7"/>
      <c r="F166" s="7"/>
      <c r="G166" s="490"/>
      <c r="H166" s="776"/>
      <c r="I166" s="679"/>
      <c r="J166" s="777"/>
      <c r="K166" s="776"/>
      <c r="L166" s="777"/>
      <c r="M166" s="521"/>
    </row>
    <row r="167" spans="1:14" x14ac:dyDescent="0.3">
      <c r="A167" s="489">
        <v>4258</v>
      </c>
      <c r="B167" s="700" t="s">
        <v>105</v>
      </c>
      <c r="C167" s="459"/>
      <c r="D167" s="459"/>
      <c r="E167" s="459"/>
      <c r="F167" s="459"/>
      <c r="G167" s="644"/>
      <c r="H167" s="525">
        <f>SUM(H168:H170)</f>
        <v>100000</v>
      </c>
      <c r="I167" s="647">
        <f>SUM(I168:I170)</f>
        <v>85964.74</v>
      </c>
      <c r="J167" s="702">
        <f>SUM(J168:J170)</f>
        <v>170000</v>
      </c>
      <c r="K167" s="702">
        <f>SUM(K168:K170)</f>
        <v>64173.64</v>
      </c>
      <c r="L167" s="702">
        <f>SUM(L168:L170)</f>
        <v>125000</v>
      </c>
      <c r="M167" s="685"/>
      <c r="N167" s="422"/>
    </row>
    <row r="168" spans="1:14" x14ac:dyDescent="0.3">
      <c r="A168" s="609">
        <v>425811</v>
      </c>
      <c r="B168" s="498" t="s">
        <v>106</v>
      </c>
      <c r="C168" s="459"/>
      <c r="D168" s="459"/>
      <c r="E168" s="459"/>
      <c r="F168" s="459"/>
      <c r="G168" s="644"/>
      <c r="H168" s="468">
        <v>35000</v>
      </c>
      <c r="I168" s="499">
        <v>30883.49</v>
      </c>
      <c r="J168" s="690">
        <v>70000</v>
      </c>
      <c r="K168" s="692">
        <v>37446.21</v>
      </c>
      <c r="L168" s="690">
        <v>55000</v>
      </c>
      <c r="M168" s="465"/>
    </row>
    <row r="169" spans="1:14" x14ac:dyDescent="0.3">
      <c r="A169" s="609">
        <v>425812</v>
      </c>
      <c r="B169" s="498" t="s">
        <v>107</v>
      </c>
      <c r="C169" s="459"/>
      <c r="D169" s="459"/>
      <c r="E169" s="459"/>
      <c r="F169" s="459"/>
      <c r="G169" s="425"/>
      <c r="H169" s="415">
        <v>40000</v>
      </c>
      <c r="I169" s="416">
        <v>34581.25</v>
      </c>
      <c r="J169" s="690">
        <v>70000</v>
      </c>
      <c r="K169" s="778">
        <v>19543.400000000001</v>
      </c>
      <c r="L169" s="690">
        <v>45000</v>
      </c>
    </row>
    <row r="170" spans="1:14" ht="14.5" thickBot="1" x14ac:dyDescent="0.35">
      <c r="A170" s="753">
        <v>42589</v>
      </c>
      <c r="B170" s="754" t="s">
        <v>108</v>
      </c>
      <c r="C170" s="755"/>
      <c r="D170" s="755"/>
      <c r="E170" s="755"/>
      <c r="F170" s="755"/>
      <c r="G170" s="756"/>
      <c r="H170" s="779">
        <v>25000</v>
      </c>
      <c r="I170" s="780">
        <v>20500</v>
      </c>
      <c r="J170" s="760">
        <v>30000</v>
      </c>
      <c r="K170" s="781">
        <v>7184.03</v>
      </c>
      <c r="L170" s="760">
        <v>25000</v>
      </c>
      <c r="M170" s="782"/>
    </row>
    <row r="171" spans="1:14" x14ac:dyDescent="0.3">
      <c r="A171" s="425"/>
      <c r="B171" s="425"/>
      <c r="C171" s="425"/>
      <c r="D171" s="425"/>
      <c r="E171" s="425"/>
      <c r="F171" s="425"/>
      <c r="G171" s="425"/>
      <c r="H171" s="444"/>
      <c r="I171" s="445"/>
      <c r="J171" s="749"/>
      <c r="K171" s="444"/>
      <c r="L171" s="749"/>
      <c r="M171" s="449"/>
    </row>
    <row r="172" spans="1:14" x14ac:dyDescent="0.3">
      <c r="A172" s="489">
        <v>4259</v>
      </c>
      <c r="B172" s="700" t="s">
        <v>109</v>
      </c>
      <c r="C172" s="459"/>
      <c r="D172" s="459"/>
      <c r="E172" s="459"/>
      <c r="F172" s="459"/>
      <c r="G172" s="644"/>
      <c r="H172" s="525">
        <f>SUM(H173:H180)</f>
        <v>156602.57999999999</v>
      </c>
      <c r="I172" s="647">
        <f>SUM(I173:I180)</f>
        <v>106862.99</v>
      </c>
      <c r="J172" s="702">
        <f>SUM(J173:J182)</f>
        <v>980000</v>
      </c>
      <c r="K172" s="702">
        <f>SUM(K173:K182)</f>
        <v>689407.45000000007</v>
      </c>
      <c r="L172" s="702">
        <f>SUM(L173:L182)</f>
        <v>705000</v>
      </c>
      <c r="M172" s="685"/>
    </row>
    <row r="173" spans="1:14" x14ac:dyDescent="0.3">
      <c r="A173" s="609">
        <v>425911</v>
      </c>
      <c r="B173" s="498" t="s">
        <v>166</v>
      </c>
      <c r="C173" s="459"/>
      <c r="D173" s="459"/>
      <c r="E173" s="459"/>
      <c r="F173" s="459"/>
      <c r="G173" s="459"/>
      <c r="H173" s="495">
        <v>40000</v>
      </c>
      <c r="I173" s="493">
        <v>32976.129999999997</v>
      </c>
      <c r="J173" s="693">
        <v>80000</v>
      </c>
      <c r="K173" s="611">
        <v>73928.88</v>
      </c>
      <c r="L173" s="693">
        <v>85000</v>
      </c>
      <c r="M173" s="496"/>
    </row>
    <row r="174" spans="1:14" x14ac:dyDescent="0.3">
      <c r="A174" s="609">
        <v>425912</v>
      </c>
      <c r="B174" s="498" t="s">
        <v>110</v>
      </c>
      <c r="C174" s="459"/>
      <c r="D174" s="459"/>
      <c r="E174" s="459"/>
      <c r="F174" s="459"/>
      <c r="G174" s="459"/>
      <c r="H174" s="495">
        <v>20000</v>
      </c>
      <c r="I174" s="493">
        <v>0</v>
      </c>
      <c r="J174" s="693">
        <v>20000</v>
      </c>
      <c r="K174" s="611"/>
      <c r="L174" s="693">
        <v>20000</v>
      </c>
      <c r="M174" s="496"/>
      <c r="N174" s="688"/>
    </row>
    <row r="175" spans="1:14" x14ac:dyDescent="0.3">
      <c r="A175" s="609">
        <v>425913</v>
      </c>
      <c r="B175" s="498" t="s">
        <v>111</v>
      </c>
      <c r="C175" s="459"/>
      <c r="D175" s="459"/>
      <c r="E175" s="459"/>
      <c r="F175" s="459"/>
      <c r="G175" s="459"/>
      <c r="H175" s="495">
        <v>43000</v>
      </c>
      <c r="I175" s="493">
        <v>40905.53</v>
      </c>
      <c r="J175" s="693">
        <v>40000</v>
      </c>
      <c r="K175" s="611">
        <v>18507.5</v>
      </c>
      <c r="L175" s="693">
        <v>30000</v>
      </c>
      <c r="M175" s="496"/>
    </row>
    <row r="176" spans="1:14" x14ac:dyDescent="0.3">
      <c r="A176" s="609">
        <v>425914</v>
      </c>
      <c r="B176" s="498" t="s">
        <v>199</v>
      </c>
      <c r="C176" s="459"/>
      <c r="D176" s="459"/>
      <c r="E176" s="528"/>
      <c r="F176" s="459"/>
      <c r="G176" s="459"/>
      <c r="H176" s="495">
        <v>21000</v>
      </c>
      <c r="I176" s="493">
        <v>20378.75</v>
      </c>
      <c r="J176" s="693">
        <v>40000</v>
      </c>
      <c r="K176" s="611">
        <v>20900</v>
      </c>
      <c r="L176" s="693">
        <v>30000</v>
      </c>
      <c r="M176" s="496"/>
    </row>
    <row r="177" spans="1:15" x14ac:dyDescent="0.3">
      <c r="A177" s="609">
        <v>425915</v>
      </c>
      <c r="B177" s="498" t="s">
        <v>112</v>
      </c>
      <c r="C177" s="459"/>
      <c r="D177" s="459"/>
      <c r="E177" s="425"/>
      <c r="F177" s="459"/>
      <c r="G177" s="459"/>
      <c r="H177" s="495">
        <v>20000</v>
      </c>
      <c r="I177" s="493">
        <v>0</v>
      </c>
      <c r="J177" s="693">
        <v>10000</v>
      </c>
      <c r="K177" s="611"/>
      <c r="L177" s="693">
        <v>10000</v>
      </c>
      <c r="M177" s="496"/>
      <c r="N177" s="688"/>
    </row>
    <row r="178" spans="1:15" x14ac:dyDescent="0.3">
      <c r="A178" s="458">
        <v>42592</v>
      </c>
      <c r="B178" s="498" t="s">
        <v>113</v>
      </c>
      <c r="C178" s="459"/>
      <c r="D178" s="459"/>
      <c r="E178" s="459"/>
      <c r="F178" s="459"/>
      <c r="G178" s="644"/>
      <c r="H178" s="495">
        <v>12602.58</v>
      </c>
      <c r="I178" s="493">
        <v>12602.58</v>
      </c>
      <c r="J178" s="610">
        <v>50000</v>
      </c>
      <c r="K178" s="611">
        <v>16500</v>
      </c>
      <c r="L178" s="610">
        <v>30000</v>
      </c>
      <c r="M178" s="496"/>
    </row>
    <row r="179" spans="1:15" x14ac:dyDescent="0.3">
      <c r="A179" s="458">
        <v>425992</v>
      </c>
      <c r="B179" s="498" t="s">
        <v>190</v>
      </c>
      <c r="C179" s="459"/>
      <c r="D179" s="459"/>
      <c r="E179" s="459"/>
      <c r="F179" s="459"/>
      <c r="G179" s="644"/>
      <c r="H179" s="695"/>
      <c r="I179" s="783"/>
      <c r="J179" s="693">
        <v>350000</v>
      </c>
      <c r="K179" s="784">
        <v>156748.29</v>
      </c>
      <c r="L179" s="693">
        <v>200000</v>
      </c>
      <c r="M179" s="785"/>
    </row>
    <row r="180" spans="1:15" x14ac:dyDescent="0.3">
      <c r="A180" s="458">
        <v>425993</v>
      </c>
      <c r="B180" s="498" t="s">
        <v>191</v>
      </c>
      <c r="C180" s="459"/>
      <c r="D180" s="459"/>
      <c r="E180" s="459"/>
      <c r="F180" s="459"/>
      <c r="G180" s="644"/>
      <c r="H180" s="495"/>
      <c r="I180" s="493"/>
      <c r="J180" s="786">
        <v>80000</v>
      </c>
      <c r="K180" s="611">
        <v>107100</v>
      </c>
      <c r="L180" s="786">
        <v>80000</v>
      </c>
      <c r="M180" s="496"/>
    </row>
    <row r="181" spans="1:15" x14ac:dyDescent="0.3">
      <c r="A181" s="651">
        <v>425994</v>
      </c>
      <c r="B181" s="653" t="s">
        <v>168</v>
      </c>
      <c r="C181" s="653"/>
      <c r="D181" s="653"/>
      <c r="E181" s="653"/>
      <c r="F181" s="653"/>
      <c r="G181" s="653"/>
      <c r="H181" s="787"/>
      <c r="I181" s="788"/>
      <c r="J181" s="789">
        <v>60000</v>
      </c>
      <c r="K181" s="784">
        <v>46422.78</v>
      </c>
      <c r="L181" s="789">
        <v>20000</v>
      </c>
      <c r="M181" s="790"/>
    </row>
    <row r="182" spans="1:15" x14ac:dyDescent="0.3">
      <c r="A182" s="651">
        <v>425996</v>
      </c>
      <c r="B182" s="653" t="s">
        <v>185</v>
      </c>
      <c r="C182" s="653"/>
      <c r="D182" s="653"/>
      <c r="E182" s="653"/>
      <c r="F182" s="653"/>
      <c r="G182" s="653"/>
      <c r="H182" s="787"/>
      <c r="I182" s="788"/>
      <c r="J182" s="789">
        <v>250000</v>
      </c>
      <c r="K182" s="784">
        <v>249300</v>
      </c>
      <c r="L182" s="789">
        <v>200000</v>
      </c>
      <c r="M182" s="790"/>
      <c r="N182" s="791" t="s">
        <v>228</v>
      </c>
    </row>
    <row r="183" spans="1:15" ht="14.5" thickBot="1" x14ac:dyDescent="0.35">
      <c r="A183" s="722"/>
      <c r="B183" s="723" t="s">
        <v>114</v>
      </c>
      <c r="C183" s="723"/>
      <c r="D183" s="723"/>
      <c r="E183" s="723"/>
      <c r="F183" s="723"/>
      <c r="G183" s="723"/>
      <c r="H183" s="724">
        <f>H118+H125+H131+H141+H150+H153+H167+H172</f>
        <v>1599230.71</v>
      </c>
      <c r="I183" s="725">
        <f>I118+I125+I131+I141+I150+I153+I167+I172</f>
        <v>1370997.28</v>
      </c>
      <c r="J183" s="726">
        <f>SUM(J118+J125+J131+J141+J150+J153+J167+J172)</f>
        <v>2786000</v>
      </c>
      <c r="K183" s="726">
        <f>SUM(K118+K125+K131+K141+K150+K153+K167+K172)</f>
        <v>1951785.9100000001</v>
      </c>
      <c r="L183" s="726">
        <f>SUM(L118+L125+L131+L141+L150+L153+L167+L172)</f>
        <v>2256000</v>
      </c>
      <c r="M183" s="624"/>
      <c r="N183" s="792" t="s">
        <v>229</v>
      </c>
    </row>
    <row r="184" spans="1:15" ht="17" customHeight="1" thickTop="1" thickBot="1" x14ac:dyDescent="0.35">
      <c r="A184" s="793"/>
      <c r="B184" s="794"/>
      <c r="C184" s="794"/>
      <c r="D184" s="794"/>
      <c r="E184" s="794"/>
      <c r="F184" s="794"/>
      <c r="G184" s="794"/>
      <c r="H184" s="795"/>
      <c r="I184" s="796"/>
      <c r="J184" s="797"/>
      <c r="K184" s="795"/>
      <c r="L184" s="798"/>
      <c r="O184" s="799"/>
    </row>
    <row r="185" spans="1:15" ht="3.65" hidden="1" customHeight="1" thickBot="1" x14ac:dyDescent="0.35">
      <c r="A185" s="800"/>
      <c r="B185" s="572"/>
      <c r="C185" s="572"/>
      <c r="D185" s="572"/>
      <c r="E185" s="572"/>
      <c r="F185" s="572"/>
      <c r="G185" s="572"/>
      <c r="J185" s="801"/>
      <c r="K185" s="731"/>
      <c r="L185" s="798"/>
    </row>
    <row r="186" spans="1:15" x14ac:dyDescent="0.3">
      <c r="A186" s="636">
        <v>429</v>
      </c>
      <c r="B186" s="802" t="s">
        <v>115</v>
      </c>
      <c r="C186" s="579"/>
      <c r="D186" s="579"/>
      <c r="E186" s="579"/>
      <c r="F186" s="579"/>
      <c r="G186" s="579"/>
      <c r="H186" s="583"/>
      <c r="I186" s="581"/>
      <c r="J186" s="803">
        <f>J187+J188</f>
        <v>1824000</v>
      </c>
      <c r="K186" s="702">
        <f>K187+K188</f>
        <v>1744004.71</v>
      </c>
      <c r="L186" s="803">
        <f>L187+L188</f>
        <v>1824000</v>
      </c>
      <c r="M186" s="585"/>
    </row>
    <row r="187" spans="1:15" x14ac:dyDescent="0.3">
      <c r="A187" s="681">
        <v>4291</v>
      </c>
      <c r="B187" s="682" t="s">
        <v>116</v>
      </c>
      <c r="C187" s="528"/>
      <c r="D187" s="528"/>
      <c r="E187" s="528"/>
      <c r="F187" s="528"/>
      <c r="G187" s="719"/>
      <c r="H187" s="525">
        <f>SUM(H188)</f>
        <v>971762.89</v>
      </c>
      <c r="I187" s="647">
        <f>SUM(I188)</f>
        <v>971762.89</v>
      </c>
      <c r="J187" s="464"/>
      <c r="K187" s="524"/>
      <c r="L187" s="464"/>
      <c r="M187" s="685"/>
      <c r="N187" s="686"/>
    </row>
    <row r="188" spans="1:15" x14ac:dyDescent="0.3">
      <c r="A188" s="458">
        <v>42914</v>
      </c>
      <c r="B188" s="498" t="s">
        <v>170</v>
      </c>
      <c r="C188" s="459"/>
      <c r="D188" s="459"/>
      <c r="E188" s="459"/>
      <c r="F188" s="459"/>
      <c r="G188" s="644"/>
      <c r="H188" s="468">
        <v>971762.89</v>
      </c>
      <c r="I188" s="499">
        <v>971762.89</v>
      </c>
      <c r="J188" s="464">
        <v>1824000</v>
      </c>
      <c r="K188" s="467">
        <v>1744004.71</v>
      </c>
      <c r="L188" s="464">
        <v>1824000</v>
      </c>
      <c r="M188" s="685"/>
      <c r="N188" s="688"/>
    </row>
    <row r="189" spans="1:15" x14ac:dyDescent="0.3">
      <c r="H189" s="495"/>
      <c r="I189" s="493"/>
      <c r="J189" s="804"/>
      <c r="K189" s="494"/>
      <c r="L189" s="495"/>
      <c r="M189" s="496"/>
    </row>
    <row r="190" spans="1:15" x14ac:dyDescent="0.3">
      <c r="A190" s="489">
        <v>4292</v>
      </c>
      <c r="B190" s="700" t="s">
        <v>117</v>
      </c>
      <c r="C190" s="459"/>
      <c r="D190" s="459"/>
      <c r="E190" s="459"/>
      <c r="F190" s="459"/>
      <c r="G190" s="644"/>
      <c r="H190" s="525">
        <f>SUM(H191:H193)</f>
        <v>120000</v>
      </c>
      <c r="I190" s="647">
        <f>SUM(I191+I193)</f>
        <v>100086.26</v>
      </c>
      <c r="J190" s="702">
        <f>SUM(J191:J193)</f>
        <v>270000</v>
      </c>
      <c r="K190" s="702">
        <f>SUM(K191:K193)</f>
        <v>123559.27</v>
      </c>
      <c r="L190" s="702">
        <f>SUM(L191:L193)</f>
        <v>270000</v>
      </c>
      <c r="M190" s="685"/>
      <c r="N190" s="686"/>
    </row>
    <row r="191" spans="1:15" x14ac:dyDescent="0.3">
      <c r="A191" s="458">
        <v>429211</v>
      </c>
      <c r="B191" s="498" t="s">
        <v>118</v>
      </c>
      <c r="C191" s="459"/>
      <c r="D191" s="459"/>
      <c r="E191" s="459"/>
      <c r="F191" s="459"/>
      <c r="G191" s="644"/>
      <c r="H191" s="495">
        <v>80000</v>
      </c>
      <c r="I191" s="493">
        <v>75306.28</v>
      </c>
      <c r="J191" s="693">
        <v>150000</v>
      </c>
      <c r="K191" s="495">
        <v>105641.27</v>
      </c>
      <c r="L191" s="693">
        <v>150000</v>
      </c>
      <c r="M191" s="496"/>
    </row>
    <row r="192" spans="1:15" x14ac:dyDescent="0.3">
      <c r="A192" s="458">
        <v>429213</v>
      </c>
      <c r="B192" s="498" t="s">
        <v>184</v>
      </c>
      <c r="C192" s="459"/>
      <c r="D192" s="459"/>
      <c r="E192" s="459"/>
      <c r="F192" s="459"/>
      <c r="G192" s="644"/>
      <c r="H192" s="415">
        <v>10000</v>
      </c>
      <c r="J192" s="805">
        <v>20000</v>
      </c>
      <c r="K192" s="778">
        <v>0</v>
      </c>
      <c r="L192" s="805">
        <v>20000</v>
      </c>
    </row>
    <row r="193" spans="1:15" x14ac:dyDescent="0.3">
      <c r="A193" s="458">
        <v>42929</v>
      </c>
      <c r="B193" s="498" t="s">
        <v>232</v>
      </c>
      <c r="C193" s="459"/>
      <c r="D193" s="459"/>
      <c r="E193" s="459"/>
      <c r="F193" s="459"/>
      <c r="G193" s="644"/>
      <c r="H193" s="415">
        <v>30000</v>
      </c>
      <c r="I193" s="416">
        <v>24779.98</v>
      </c>
      <c r="J193" s="806">
        <v>100000</v>
      </c>
      <c r="K193" s="807">
        <v>17918</v>
      </c>
      <c r="L193" s="806">
        <v>100000</v>
      </c>
      <c r="N193" s="686"/>
    </row>
    <row r="194" spans="1:15" x14ac:dyDescent="0.3">
      <c r="A194" s="458"/>
      <c r="B194" s="498"/>
      <c r="C194" s="459"/>
      <c r="D194" s="459"/>
      <c r="E194" s="459"/>
      <c r="F194" s="459"/>
      <c r="G194" s="644"/>
      <c r="H194" s="808"/>
      <c r="I194" s="809"/>
      <c r="J194" s="804"/>
      <c r="K194" s="808"/>
      <c r="L194" s="810"/>
      <c r="M194" s="811"/>
    </row>
    <row r="195" spans="1:15" x14ac:dyDescent="0.3">
      <c r="A195" s="489">
        <v>4293</v>
      </c>
      <c r="B195" s="700" t="s">
        <v>119</v>
      </c>
      <c r="C195" s="459"/>
      <c r="D195" s="459"/>
      <c r="E195" s="459"/>
      <c r="F195" s="459"/>
      <c r="G195" s="644"/>
      <c r="H195" s="503">
        <f>SUM(H196:H202)</f>
        <v>47361.729999999996</v>
      </c>
      <c r="I195" s="501">
        <f>SUM(I196:I202)</f>
        <v>47361.729999999996</v>
      </c>
      <c r="J195" s="721">
        <f>SUM(J196:J201)</f>
        <v>55000</v>
      </c>
      <c r="K195" s="721">
        <f>SUM(K196:K201)</f>
        <v>59985.86</v>
      </c>
      <c r="L195" s="721">
        <f>SUM(L196:L201)</f>
        <v>63000</v>
      </c>
      <c r="M195" s="504"/>
      <c r="N195" s="812"/>
    </row>
    <row r="196" spans="1:15" x14ac:dyDescent="0.3">
      <c r="A196" s="609">
        <v>429311</v>
      </c>
      <c r="B196" s="498" t="s">
        <v>120</v>
      </c>
      <c r="C196" s="459"/>
      <c r="D196" s="459"/>
      <c r="E196" s="459"/>
      <c r="F196" s="459"/>
      <c r="G196" s="459"/>
      <c r="H196" s="495">
        <v>10000</v>
      </c>
      <c r="I196" s="493">
        <v>10000</v>
      </c>
      <c r="J196" s="693">
        <v>10000</v>
      </c>
      <c r="K196" s="495">
        <v>10000</v>
      </c>
      <c r="L196" s="693">
        <v>10000</v>
      </c>
      <c r="M196" s="496"/>
    </row>
    <row r="197" spans="1:15" x14ac:dyDescent="0.3">
      <c r="A197" s="609">
        <v>429312</v>
      </c>
      <c r="B197" s="498" t="s">
        <v>121</v>
      </c>
      <c r="C197" s="459"/>
      <c r="D197" s="459"/>
      <c r="E197" s="459"/>
      <c r="F197" s="459"/>
      <c r="G197" s="459"/>
      <c r="H197" s="495">
        <v>600</v>
      </c>
      <c r="I197" s="493">
        <v>600</v>
      </c>
      <c r="J197" s="693">
        <v>1000</v>
      </c>
      <c r="K197" s="495"/>
      <c r="L197" s="693">
        <v>1000</v>
      </c>
      <c r="M197" s="496"/>
      <c r="N197" s="688"/>
    </row>
    <row r="198" spans="1:15" x14ac:dyDescent="0.3">
      <c r="A198" s="527">
        <v>429321</v>
      </c>
      <c r="B198" s="593" t="s">
        <v>122</v>
      </c>
      <c r="C198" s="528"/>
      <c r="D198" s="528"/>
      <c r="E198" s="528"/>
      <c r="F198" s="528"/>
      <c r="G198" s="528"/>
      <c r="H198" s="594">
        <v>5397</v>
      </c>
      <c r="I198" s="813">
        <v>5397</v>
      </c>
      <c r="J198" s="814">
        <v>7000</v>
      </c>
      <c r="K198" s="594">
        <v>8804.5499999999993</v>
      </c>
      <c r="L198" s="814">
        <v>9000</v>
      </c>
      <c r="M198" s="597"/>
      <c r="N198" s="688"/>
    </row>
    <row r="199" spans="1:15" x14ac:dyDescent="0.3">
      <c r="A199" s="609">
        <v>429322</v>
      </c>
      <c r="B199" s="498" t="s">
        <v>123</v>
      </c>
      <c r="C199" s="459"/>
      <c r="D199" s="459"/>
      <c r="E199" s="459"/>
      <c r="F199" s="459"/>
      <c r="G199" s="459"/>
      <c r="H199" s="495">
        <v>25579.37</v>
      </c>
      <c r="I199" s="493">
        <v>25579.37</v>
      </c>
      <c r="J199" s="693">
        <v>27000</v>
      </c>
      <c r="K199" s="495">
        <v>26414.36</v>
      </c>
      <c r="L199" s="693">
        <v>27000</v>
      </c>
      <c r="M199" s="496"/>
    </row>
    <row r="200" spans="1:15" x14ac:dyDescent="0.3">
      <c r="A200" s="815">
        <v>429323</v>
      </c>
      <c r="B200" s="653" t="s">
        <v>124</v>
      </c>
      <c r="C200" s="653"/>
      <c r="D200" s="653"/>
      <c r="E200" s="653"/>
      <c r="F200" s="653"/>
      <c r="G200" s="653"/>
      <c r="H200" s="787">
        <v>4885.3599999999997</v>
      </c>
      <c r="I200" s="788">
        <v>4885.3599999999997</v>
      </c>
      <c r="J200" s="786">
        <v>5000</v>
      </c>
      <c r="K200" s="787">
        <v>10141.950000000001</v>
      </c>
      <c r="L200" s="786">
        <v>11000</v>
      </c>
      <c r="M200" s="790"/>
      <c r="N200" s="688"/>
    </row>
    <row r="201" spans="1:15" x14ac:dyDescent="0.3">
      <c r="A201" s="609">
        <v>42942</v>
      </c>
      <c r="B201" s="459" t="s">
        <v>125</v>
      </c>
      <c r="C201" s="459"/>
      <c r="D201" s="459"/>
      <c r="E201" s="459"/>
      <c r="F201" s="459"/>
      <c r="G201" s="644"/>
      <c r="H201" s="787">
        <v>900</v>
      </c>
      <c r="I201" s="788">
        <v>900</v>
      </c>
      <c r="J201" s="693">
        <v>5000</v>
      </c>
      <c r="K201" s="787">
        <v>4625</v>
      </c>
      <c r="L201" s="693">
        <v>5000</v>
      </c>
      <c r="M201" s="790"/>
      <c r="N201" s="688"/>
    </row>
    <row r="202" spans="1:15" x14ac:dyDescent="0.3">
      <c r="A202" s="527"/>
      <c r="B202" s="529"/>
      <c r="C202" s="529"/>
      <c r="D202" s="529"/>
      <c r="E202" s="529"/>
      <c r="F202" s="529"/>
      <c r="G202" s="529"/>
      <c r="H202" s="787"/>
      <c r="I202" s="788"/>
      <c r="J202" s="816"/>
      <c r="K202" s="611"/>
      <c r="L202" s="810"/>
      <c r="M202" s="790"/>
      <c r="N202" s="453"/>
    </row>
    <row r="203" spans="1:15" ht="14.5" thickBot="1" x14ac:dyDescent="0.35">
      <c r="A203" s="722"/>
      <c r="B203" s="723" t="s">
        <v>126</v>
      </c>
      <c r="C203" s="723"/>
      <c r="D203" s="723"/>
      <c r="E203" s="723"/>
      <c r="F203" s="723"/>
      <c r="G203" s="723"/>
      <c r="H203" s="726">
        <f>SUM(H187+H190+H195+H202)</f>
        <v>1139124.6200000001</v>
      </c>
      <c r="I203" s="817">
        <f>SUM(I187+I190+I195+I202)</f>
        <v>1119210.8799999999</v>
      </c>
      <c r="J203" s="726">
        <f>SUM(J186+J190+J195)</f>
        <v>2149000</v>
      </c>
      <c r="K203" s="726">
        <f>SUM(K186+K190+K195)</f>
        <v>1927549.84</v>
      </c>
      <c r="L203" s="726">
        <f>SUM(L186+L190+L195)</f>
        <v>2157000</v>
      </c>
      <c r="M203" s="624"/>
      <c r="N203" s="818"/>
    </row>
    <row r="204" spans="1:15" ht="15" thickTop="1" thickBot="1" x14ac:dyDescent="0.35">
      <c r="A204" s="722">
        <v>42</v>
      </c>
      <c r="B204" s="819" t="s">
        <v>127</v>
      </c>
      <c r="C204" s="723"/>
      <c r="D204" s="723"/>
      <c r="E204" s="723"/>
      <c r="F204" s="723"/>
      <c r="G204" s="820"/>
      <c r="H204" s="625">
        <f>SUM(H68+H98+H114+H183+H203)</f>
        <v>3972726.54</v>
      </c>
      <c r="I204" s="821">
        <f>SUM(I68+I98+I114+I183+I203)</f>
        <v>3579808.21</v>
      </c>
      <c r="J204" s="726">
        <f>SUM(J68+J98+J114+J183+J203)</f>
        <v>6630000</v>
      </c>
      <c r="K204" s="726">
        <f>SUM(K68+K98+K114+K183+K203)</f>
        <v>4973050.3600000003</v>
      </c>
      <c r="L204" s="822">
        <f>SUM(L68+L98+L114+L183+L203)</f>
        <v>6295000</v>
      </c>
      <c r="M204" s="823"/>
      <c r="N204" s="662"/>
    </row>
    <row r="205" spans="1:15" ht="15" thickTop="1" thickBot="1" x14ac:dyDescent="0.35">
      <c r="A205" s="824"/>
      <c r="B205" s="825"/>
      <c r="C205" s="826"/>
      <c r="D205" s="826"/>
      <c r="E205" s="826"/>
      <c r="F205" s="826"/>
      <c r="G205" s="7"/>
      <c r="H205" s="426"/>
      <c r="I205" s="427"/>
      <c r="J205" s="414"/>
      <c r="K205" s="426"/>
      <c r="L205" s="457"/>
      <c r="M205" s="423"/>
    </row>
    <row r="206" spans="1:15" s="837" customFormat="1" ht="14.5" thickTop="1" x14ac:dyDescent="0.3">
      <c r="A206" s="827">
        <v>43</v>
      </c>
      <c r="B206" s="828" t="s">
        <v>203</v>
      </c>
      <c r="C206" s="829"/>
      <c r="D206" s="829"/>
      <c r="E206" s="829"/>
      <c r="F206" s="829"/>
      <c r="G206" s="830"/>
      <c r="H206" s="831">
        <v>260000</v>
      </c>
      <c r="I206" s="832">
        <v>89269.34</v>
      </c>
      <c r="J206" s="833">
        <v>300000</v>
      </c>
      <c r="K206" s="833">
        <v>192729.43</v>
      </c>
      <c r="L206" s="833">
        <v>250000</v>
      </c>
      <c r="M206" s="834"/>
      <c r="N206" s="835"/>
      <c r="O206" s="836"/>
    </row>
    <row r="207" spans="1:15" x14ac:dyDescent="0.3">
      <c r="A207" s="681"/>
      <c r="B207" s="529"/>
      <c r="C207" s="529"/>
      <c r="D207" s="529"/>
      <c r="E207" s="529"/>
      <c r="F207" s="529"/>
      <c r="G207" s="529"/>
      <c r="H207" s="838"/>
      <c r="I207" s="581"/>
      <c r="J207" s="839"/>
      <c r="K207" s="840"/>
      <c r="L207" s="838"/>
      <c r="M207" s="488"/>
    </row>
    <row r="208" spans="1:15" x14ac:dyDescent="0.3">
      <c r="A208" s="636">
        <v>44</v>
      </c>
      <c r="B208" s="579" t="s">
        <v>128</v>
      </c>
      <c r="C208" s="579"/>
      <c r="D208" s="579"/>
      <c r="E208" s="579"/>
      <c r="F208" s="579"/>
      <c r="G208" s="579"/>
      <c r="H208" s="841"/>
      <c r="I208" s="614"/>
      <c r="J208" s="721"/>
      <c r="K208" s="842"/>
      <c r="L208" s="841"/>
      <c r="M208" s="843"/>
    </row>
    <row r="209" spans="1:14" x14ac:dyDescent="0.3">
      <c r="A209" s="586">
        <v>443</v>
      </c>
      <c r="B209" s="604" t="s">
        <v>129</v>
      </c>
      <c r="C209" s="604"/>
      <c r="D209" s="604"/>
      <c r="E209" s="604"/>
      <c r="F209" s="604"/>
      <c r="G209" s="604"/>
      <c r="H209" s="844"/>
      <c r="I209" s="845"/>
      <c r="J209" s="702"/>
      <c r="K209" s="842"/>
      <c r="L209" s="841"/>
      <c r="M209" s="843"/>
    </row>
    <row r="210" spans="1:14" x14ac:dyDescent="0.3">
      <c r="A210" s="681">
        <v>4431</v>
      </c>
      <c r="B210" s="682" t="s">
        <v>130</v>
      </c>
      <c r="C210" s="528"/>
      <c r="D210" s="528"/>
      <c r="E210" s="528"/>
      <c r="F210" s="528"/>
      <c r="G210" s="719"/>
      <c r="H210" s="525"/>
      <c r="I210" s="647"/>
      <c r="J210" s="721">
        <f>SUM(J211:J216)</f>
        <v>20000</v>
      </c>
      <c r="K210" s="721">
        <f>SUM(K211:K216)</f>
        <v>32805.019999999997</v>
      </c>
      <c r="L210" s="721">
        <f>SUM(L211:L216)</f>
        <v>35000</v>
      </c>
      <c r="M210" s="685"/>
    </row>
    <row r="211" spans="1:14" x14ac:dyDescent="0.3">
      <c r="A211" s="609">
        <v>44311</v>
      </c>
      <c r="B211" s="498" t="s">
        <v>131</v>
      </c>
      <c r="C211" s="459"/>
      <c r="D211" s="425"/>
      <c r="E211" s="459"/>
      <c r="F211" s="459"/>
      <c r="G211" s="459"/>
      <c r="H211" s="846"/>
      <c r="I211" s="847"/>
      <c r="J211" s="816"/>
      <c r="K211" s="848"/>
      <c r="L211" s="849"/>
      <c r="M211" s="850"/>
    </row>
    <row r="212" spans="1:14" x14ac:dyDescent="0.3">
      <c r="A212" s="609">
        <v>443121</v>
      </c>
      <c r="B212" s="498" t="s">
        <v>132</v>
      </c>
      <c r="C212" s="459"/>
      <c r="D212" s="459"/>
      <c r="E212" s="459"/>
      <c r="F212" s="459"/>
      <c r="G212" s="459"/>
      <c r="H212" s="468">
        <v>15000</v>
      </c>
      <c r="I212" s="499">
        <v>14829.94</v>
      </c>
      <c r="J212" s="690">
        <v>20000</v>
      </c>
      <c r="K212" s="692">
        <v>32805.019999999997</v>
      </c>
      <c r="L212" s="461">
        <v>35000</v>
      </c>
      <c r="M212" s="465"/>
      <c r="N212" s="688"/>
    </row>
    <row r="213" spans="1:14" x14ac:dyDescent="0.3">
      <c r="A213" s="454"/>
      <c r="B213" s="7"/>
      <c r="C213" s="7"/>
      <c r="D213" s="7"/>
      <c r="E213" s="7"/>
      <c r="F213" s="7"/>
      <c r="G213" s="7"/>
      <c r="H213" s="503"/>
      <c r="I213" s="501"/>
      <c r="J213" s="721"/>
      <c r="K213" s="697"/>
      <c r="L213" s="500"/>
      <c r="M213" s="504"/>
    </row>
    <row r="214" spans="1:14" x14ac:dyDescent="0.3">
      <c r="A214" s="489">
        <v>4432</v>
      </c>
      <c r="B214" s="700" t="s">
        <v>133</v>
      </c>
      <c r="C214" s="459"/>
      <c r="D214" s="459"/>
      <c r="E214" s="459"/>
      <c r="F214" s="459"/>
      <c r="G214" s="644"/>
      <c r="H214" s="503"/>
      <c r="I214" s="501"/>
      <c r="J214" s="851"/>
      <c r="K214" s="697"/>
      <c r="L214" s="500"/>
      <c r="M214" s="504"/>
    </row>
    <row r="215" spans="1:14" x14ac:dyDescent="0.3">
      <c r="A215" s="609">
        <v>44321</v>
      </c>
      <c r="B215" s="498" t="s">
        <v>134</v>
      </c>
      <c r="C215" s="459"/>
      <c r="D215" s="459"/>
      <c r="E215" s="459"/>
      <c r="F215" s="459"/>
      <c r="G215" s="459"/>
      <c r="H215" s="846"/>
      <c r="I215" s="847"/>
      <c r="J215" s="693"/>
      <c r="K215" s="848"/>
      <c r="L215" s="849"/>
      <c r="M215" s="850"/>
    </row>
    <row r="216" spans="1:14" ht="14.5" thickBot="1" x14ac:dyDescent="0.35">
      <c r="A216" s="753">
        <v>44322</v>
      </c>
      <c r="B216" s="754" t="s">
        <v>135</v>
      </c>
      <c r="C216" s="755"/>
      <c r="D216" s="755"/>
      <c r="E216" s="755"/>
      <c r="F216" s="755"/>
      <c r="G216" s="755"/>
      <c r="H216" s="779"/>
      <c r="I216" s="780"/>
      <c r="J216" s="981"/>
      <c r="K216" s="781"/>
      <c r="L216" s="982"/>
      <c r="M216" s="496"/>
    </row>
    <row r="217" spans="1:14" ht="14.5" thickBot="1" x14ac:dyDescent="0.35">
      <c r="A217" s="424"/>
      <c r="B217" s="425"/>
      <c r="C217" s="425"/>
      <c r="D217" s="425"/>
      <c r="E217" s="425"/>
      <c r="F217" s="425"/>
      <c r="G217" s="425"/>
      <c r="H217" s="852"/>
      <c r="I217" s="853"/>
      <c r="J217" s="854"/>
      <c r="K217" s="694"/>
      <c r="L217" s="694"/>
      <c r="M217" s="449"/>
    </row>
    <row r="218" spans="1:14" ht="14.5" thickBot="1" x14ac:dyDescent="0.35">
      <c r="A218" s="424"/>
      <c r="B218" s="425"/>
      <c r="C218" s="425"/>
      <c r="D218" s="425"/>
      <c r="E218" s="425"/>
      <c r="F218" s="425"/>
      <c r="G218" s="425"/>
      <c r="H218" s="852"/>
      <c r="I218" s="853"/>
      <c r="J218" s="854"/>
      <c r="K218" s="694"/>
      <c r="L218" s="694"/>
      <c r="M218" s="449"/>
    </row>
    <row r="219" spans="1:14" ht="14.5" thickBot="1" x14ac:dyDescent="0.35">
      <c r="A219" s="429"/>
      <c r="B219" s="761"/>
      <c r="C219" s="761"/>
      <c r="D219" s="761"/>
      <c r="E219" s="761"/>
      <c r="F219" s="761"/>
      <c r="G219" s="761"/>
      <c r="H219" s="852"/>
      <c r="I219" s="853"/>
      <c r="J219" s="854"/>
      <c r="K219" s="694"/>
      <c r="L219" s="852"/>
      <c r="M219" s="855"/>
    </row>
    <row r="220" spans="1:14" ht="18.75" customHeight="1" thickBot="1" x14ac:dyDescent="0.35">
      <c r="A220" s="432" t="s">
        <v>0</v>
      </c>
      <c r="B220" s="856"/>
      <c r="C220" s="433"/>
      <c r="D220" s="433" t="s">
        <v>1</v>
      </c>
      <c r="E220" s="433"/>
      <c r="F220" s="433"/>
      <c r="G220" s="434"/>
      <c r="H220" s="673" t="s">
        <v>181</v>
      </c>
      <c r="I220" s="857" t="s">
        <v>180</v>
      </c>
      <c r="J220" s="858" t="s">
        <v>200</v>
      </c>
      <c r="K220" s="859" t="s">
        <v>182</v>
      </c>
      <c r="L220" s="677" t="s">
        <v>215</v>
      </c>
      <c r="M220" s="860"/>
      <c r="N220" s="861"/>
    </row>
    <row r="221" spans="1:14" x14ac:dyDescent="0.3">
      <c r="A221" s="489">
        <v>4433</v>
      </c>
      <c r="B221" s="700" t="s">
        <v>136</v>
      </c>
      <c r="C221" s="459"/>
      <c r="D221" s="459"/>
      <c r="E221" s="459"/>
      <c r="F221" s="459"/>
      <c r="G221" s="644"/>
      <c r="H221" s="503"/>
      <c r="I221" s="501"/>
      <c r="J221" s="862"/>
      <c r="K221" s="863"/>
      <c r="L221" s="484"/>
      <c r="M221" s="488"/>
    </row>
    <row r="222" spans="1:14" x14ac:dyDescent="0.3">
      <c r="A222" s="609">
        <v>44331</v>
      </c>
      <c r="B222" s="498" t="s">
        <v>137</v>
      </c>
      <c r="C222" s="459"/>
      <c r="D222" s="459"/>
      <c r="E222" s="459"/>
      <c r="F222" s="459"/>
      <c r="G222" s="459"/>
      <c r="H222" s="846"/>
      <c r="I222" s="847"/>
      <c r="J222" s="697"/>
      <c r="K222" s="864"/>
      <c r="L222" s="849"/>
      <c r="M222" s="850"/>
    </row>
    <row r="223" spans="1:14" x14ac:dyDescent="0.3">
      <c r="A223" s="609">
        <v>44332</v>
      </c>
      <c r="B223" s="498" t="s">
        <v>138</v>
      </c>
      <c r="C223" s="459"/>
      <c r="D223" s="459"/>
      <c r="E223" s="459"/>
      <c r="F223" s="459"/>
      <c r="G223" s="459"/>
      <c r="H223" s="495"/>
      <c r="I223" s="493"/>
      <c r="J223" s="697"/>
      <c r="K223" s="612"/>
      <c r="L223" s="492"/>
      <c r="M223" s="496"/>
    </row>
    <row r="224" spans="1:14" x14ac:dyDescent="0.3">
      <c r="A224" s="609">
        <v>44333</v>
      </c>
      <c r="B224" s="498" t="s">
        <v>139</v>
      </c>
      <c r="C224" s="459"/>
      <c r="D224" s="459"/>
      <c r="E224" s="459"/>
      <c r="F224" s="459"/>
      <c r="G224" s="459"/>
      <c r="H224" s="495">
        <v>0</v>
      </c>
      <c r="I224" s="493">
        <v>0</v>
      </c>
      <c r="J224" s="611"/>
      <c r="K224" s="612"/>
      <c r="L224" s="492"/>
      <c r="M224" s="496"/>
      <c r="N224" s="688"/>
    </row>
    <row r="225" spans="1:14" x14ac:dyDescent="0.3">
      <c r="A225" s="454"/>
      <c r="B225" s="7"/>
      <c r="C225" s="7"/>
      <c r="D225" s="7"/>
      <c r="E225" s="7"/>
      <c r="F225" s="7"/>
      <c r="G225" s="7"/>
      <c r="H225" s="503"/>
      <c r="I225" s="501"/>
      <c r="J225" s="701"/>
      <c r="K225" s="865"/>
      <c r="L225" s="500"/>
      <c r="M225" s="504"/>
    </row>
    <row r="226" spans="1:14" x14ac:dyDescent="0.3">
      <c r="A226" s="489">
        <v>4434</v>
      </c>
      <c r="B226" s="700" t="s">
        <v>140</v>
      </c>
      <c r="C226" s="459"/>
      <c r="D226" s="459"/>
      <c r="E226" s="459"/>
      <c r="F226" s="459"/>
      <c r="G226" s="644"/>
      <c r="H226" s="503"/>
      <c r="I226" s="501"/>
      <c r="J226" s="866"/>
      <c r="K226" s="865"/>
      <c r="L226" s="500"/>
      <c r="M226" s="504"/>
    </row>
    <row r="227" spans="1:14" x14ac:dyDescent="0.3">
      <c r="A227" s="609">
        <v>44341</v>
      </c>
      <c r="B227" s="498" t="s">
        <v>141</v>
      </c>
      <c r="C227" s="459"/>
      <c r="D227" s="459"/>
      <c r="E227" s="459"/>
      <c r="F227" s="459"/>
      <c r="G227" s="459"/>
      <c r="H227" s="495"/>
      <c r="I227" s="493"/>
      <c r="J227" s="611"/>
      <c r="K227" s="612"/>
      <c r="L227" s="492"/>
      <c r="M227" s="496"/>
    </row>
    <row r="228" spans="1:14" ht="14.5" thickBot="1" x14ac:dyDescent="0.35">
      <c r="A228" s="722">
        <v>44</v>
      </c>
      <c r="B228" s="819" t="s">
        <v>142</v>
      </c>
      <c r="C228" s="723"/>
      <c r="D228" s="723"/>
      <c r="E228" s="723"/>
      <c r="F228" s="723"/>
      <c r="G228" s="820"/>
      <c r="H228" s="726">
        <f>SUM(H211:H226)</f>
        <v>15000</v>
      </c>
      <c r="I228" s="817">
        <f>SUM(I211:I226)</f>
        <v>14829.94</v>
      </c>
      <c r="J228" s="724">
        <v>20000</v>
      </c>
      <c r="K228" s="867"/>
      <c r="L228" s="724">
        <f>SUM(L210)</f>
        <v>35000</v>
      </c>
      <c r="M228" s="624"/>
      <c r="N228" s="818"/>
    </row>
    <row r="229" spans="1:14" ht="15" thickTop="1" thickBot="1" x14ac:dyDescent="0.35">
      <c r="A229" s="868"/>
      <c r="B229" s="869"/>
      <c r="C229" s="869"/>
      <c r="D229" s="869"/>
      <c r="E229" s="869"/>
      <c r="F229" s="869"/>
      <c r="G229" s="869"/>
      <c r="H229" s="870"/>
      <c r="I229" s="871"/>
      <c r="J229" s="872"/>
      <c r="K229" s="873"/>
      <c r="L229" s="874"/>
      <c r="M229" s="875"/>
    </row>
    <row r="230" spans="1:14" x14ac:dyDescent="0.3">
      <c r="A230" s="636">
        <v>45</v>
      </c>
      <c r="B230" s="572" t="s">
        <v>143</v>
      </c>
      <c r="C230" s="572"/>
      <c r="D230" s="572"/>
      <c r="E230" s="572"/>
      <c r="F230" s="572"/>
      <c r="G230" s="876"/>
      <c r="H230" s="574"/>
      <c r="I230" s="427"/>
      <c r="J230" s="877"/>
      <c r="K230" s="878"/>
      <c r="L230" s="879"/>
      <c r="M230" s="880"/>
    </row>
    <row r="231" spans="1:14" x14ac:dyDescent="0.3">
      <c r="A231" s="586">
        <v>451</v>
      </c>
      <c r="B231" s="587" t="s">
        <v>144</v>
      </c>
      <c r="C231" s="604"/>
      <c r="D231" s="604"/>
      <c r="E231" s="604"/>
      <c r="F231" s="604"/>
      <c r="G231" s="604"/>
      <c r="H231" s="605"/>
      <c r="I231" s="501"/>
      <c r="J231" s="842"/>
      <c r="K231" s="638"/>
      <c r="L231" s="605"/>
      <c r="M231" s="607"/>
    </row>
    <row r="232" spans="1:14" x14ac:dyDescent="0.3">
      <c r="A232" s="527">
        <v>45115</v>
      </c>
      <c r="B232" s="593" t="s">
        <v>145</v>
      </c>
      <c r="C232" s="528"/>
      <c r="D232" s="528"/>
      <c r="E232" s="528"/>
      <c r="F232" s="528"/>
      <c r="G232" s="528"/>
      <c r="H232" s="468">
        <v>100000</v>
      </c>
      <c r="I232" s="499">
        <v>0</v>
      </c>
      <c r="J232" s="692">
        <v>100000</v>
      </c>
      <c r="K232" s="467">
        <v>100000</v>
      </c>
      <c r="L232" s="464">
        <v>100000</v>
      </c>
      <c r="M232" s="465"/>
    </row>
    <row r="233" spans="1:14" x14ac:dyDescent="0.3">
      <c r="A233" s="609">
        <v>45116</v>
      </c>
      <c r="B233" s="498" t="s">
        <v>146</v>
      </c>
      <c r="C233" s="459"/>
      <c r="D233" s="459"/>
      <c r="E233" s="459"/>
      <c r="F233" s="459"/>
      <c r="G233" s="459"/>
      <c r="H233" s="881">
        <v>80000</v>
      </c>
      <c r="I233" s="499">
        <v>80000</v>
      </c>
      <c r="J233" s="882">
        <v>140000</v>
      </c>
      <c r="K233" s="883">
        <v>75000</v>
      </c>
      <c r="L233" s="884">
        <v>140000</v>
      </c>
      <c r="M233" s="885"/>
    </row>
    <row r="234" spans="1:14" x14ac:dyDescent="0.3">
      <c r="A234" s="609">
        <v>45118</v>
      </c>
      <c r="B234" s="498" t="s">
        <v>187</v>
      </c>
      <c r="C234" s="459"/>
      <c r="D234" s="459"/>
      <c r="E234" s="459"/>
      <c r="F234" s="459"/>
      <c r="G234" s="459"/>
      <c r="H234" s="495">
        <v>2487.5</v>
      </c>
      <c r="I234" s="493">
        <v>2487.5</v>
      </c>
      <c r="J234" s="611">
        <v>25000</v>
      </c>
      <c r="K234" s="494">
        <v>10000</v>
      </c>
      <c r="L234" s="693">
        <v>20000</v>
      </c>
      <c r="M234" s="496"/>
    </row>
    <row r="235" spans="1:14" x14ac:dyDescent="0.3">
      <c r="A235" s="886"/>
      <c r="B235" s="652" t="s">
        <v>231</v>
      </c>
      <c r="C235" s="653"/>
      <c r="D235" s="653"/>
      <c r="E235" s="653"/>
      <c r="F235" s="653"/>
      <c r="G235" s="653"/>
      <c r="H235" s="787"/>
      <c r="I235" s="788"/>
      <c r="J235" s="784"/>
      <c r="K235" s="1003"/>
      <c r="L235" s="786">
        <v>100000</v>
      </c>
      <c r="M235" s="790"/>
    </row>
    <row r="236" spans="1:14" x14ac:dyDescent="0.3">
      <c r="A236" s="886"/>
      <c r="B236" s="652" t="s">
        <v>230</v>
      </c>
      <c r="C236" s="653"/>
      <c r="D236" s="653"/>
      <c r="E236" s="653"/>
      <c r="F236" s="653"/>
      <c r="G236" s="653"/>
      <c r="H236" s="787"/>
      <c r="I236" s="788"/>
      <c r="J236" s="784"/>
      <c r="K236" s="1003"/>
      <c r="L236" s="786">
        <v>100000</v>
      </c>
      <c r="M236" s="790"/>
    </row>
    <row r="237" spans="1:14" ht="14.5" thickBot="1" x14ac:dyDescent="0.35">
      <c r="A237" s="722">
        <v>45</v>
      </c>
      <c r="B237" s="819" t="s">
        <v>147</v>
      </c>
      <c r="C237" s="723"/>
      <c r="D237" s="723"/>
      <c r="E237" s="723"/>
      <c r="F237" s="723"/>
      <c r="G237" s="820"/>
      <c r="H237" s="724">
        <f>SUM(H232:H234)</f>
        <v>182487.5</v>
      </c>
      <c r="I237" s="725">
        <f>SUM(I232:I234)</f>
        <v>82487.5</v>
      </c>
      <c r="J237" s="887">
        <f>SUM(J232:J234)</f>
        <v>265000</v>
      </c>
      <c r="K237" s="887">
        <f>SUM(K232:K234)</f>
        <v>185000</v>
      </c>
      <c r="L237" s="726">
        <f>SUM(L232:L236)</f>
        <v>460000</v>
      </c>
      <c r="M237" s="624"/>
      <c r="N237" s="724"/>
    </row>
    <row r="238" spans="1:14" ht="14.5" thickTop="1" x14ac:dyDescent="0.3">
      <c r="A238" s="888"/>
      <c r="B238" s="7"/>
      <c r="C238" s="7"/>
      <c r="D238" s="7"/>
      <c r="E238" s="7"/>
      <c r="F238" s="7"/>
      <c r="G238" s="7"/>
      <c r="H238" s="889"/>
      <c r="I238" s="890"/>
      <c r="J238" s="891"/>
      <c r="K238" s="889"/>
      <c r="L238" s="892"/>
      <c r="M238" s="517"/>
    </row>
    <row r="239" spans="1:14" x14ac:dyDescent="0.3">
      <c r="A239" s="893">
        <v>46</v>
      </c>
      <c r="B239" s="572" t="s">
        <v>148</v>
      </c>
      <c r="C239" s="572"/>
      <c r="D239" s="572"/>
      <c r="E239" s="572"/>
      <c r="F239" s="572"/>
      <c r="G239" s="572"/>
      <c r="H239" s="583"/>
      <c r="I239" s="581"/>
      <c r="J239" s="894"/>
      <c r="K239" s="583"/>
      <c r="L239" s="584"/>
      <c r="M239" s="585"/>
    </row>
    <row r="240" spans="1:14" x14ac:dyDescent="0.3">
      <c r="A240" s="586">
        <v>461</v>
      </c>
      <c r="B240" s="587" t="s">
        <v>149</v>
      </c>
      <c r="C240" s="604"/>
      <c r="D240" s="604"/>
      <c r="E240" s="604"/>
      <c r="F240" s="604"/>
      <c r="G240" s="895"/>
      <c r="H240" s="896"/>
      <c r="I240" s="679"/>
      <c r="J240" s="842">
        <v>0</v>
      </c>
      <c r="K240" s="897"/>
      <c r="L240" s="898">
        <v>4707.8500000000004</v>
      </c>
      <c r="M240" s="639"/>
    </row>
    <row r="241" spans="1:14" x14ac:dyDescent="0.3">
      <c r="A241" s="592">
        <v>46111</v>
      </c>
      <c r="B241" s="593" t="s">
        <v>150</v>
      </c>
      <c r="C241" s="528"/>
      <c r="D241" s="528"/>
      <c r="E241" s="528"/>
      <c r="F241" s="528"/>
      <c r="G241" s="719"/>
      <c r="H241" s="899">
        <v>1000</v>
      </c>
      <c r="I241" s="900">
        <v>0</v>
      </c>
      <c r="J241" s="901"/>
      <c r="K241" s="502"/>
      <c r="L241" s="500"/>
      <c r="M241" s="855"/>
      <c r="N241" s="688"/>
    </row>
    <row r="242" spans="1:14" x14ac:dyDescent="0.3">
      <c r="A242" s="458">
        <v>46131</v>
      </c>
      <c r="B242" s="498" t="s">
        <v>151</v>
      </c>
      <c r="C242" s="459"/>
      <c r="D242" s="459"/>
      <c r="E242" s="459"/>
      <c r="F242" s="459"/>
      <c r="G242" s="644"/>
      <c r="H242" s="748"/>
      <c r="I242" s="750"/>
      <c r="J242" s="611"/>
      <c r="K242" s="902"/>
      <c r="L242" s="903"/>
      <c r="M242" s="540"/>
    </row>
    <row r="243" spans="1:14" x14ac:dyDescent="0.3">
      <c r="A243" s="458">
        <v>46141</v>
      </c>
      <c r="B243" s="498" t="s">
        <v>152</v>
      </c>
      <c r="C243" s="459"/>
      <c r="D243" s="459"/>
      <c r="E243" s="459"/>
      <c r="F243" s="459"/>
      <c r="G243" s="644"/>
      <c r="H243" s="748"/>
      <c r="I243" s="750"/>
      <c r="J243" s="611"/>
      <c r="K243" s="904"/>
      <c r="L243" s="903"/>
      <c r="M243" s="540"/>
    </row>
    <row r="244" spans="1:14" x14ac:dyDescent="0.3">
      <c r="A244" s="454"/>
      <c r="B244" s="7"/>
      <c r="C244" s="7"/>
      <c r="D244" s="7"/>
      <c r="E244" s="7"/>
      <c r="F244" s="7"/>
      <c r="G244" s="7"/>
      <c r="H244" s="426"/>
      <c r="I244" s="427"/>
      <c r="J244" s="697"/>
      <c r="K244" s="333"/>
      <c r="L244" s="457"/>
      <c r="M244" s="423"/>
    </row>
    <row r="245" spans="1:14" x14ac:dyDescent="0.3">
      <c r="A245" s="586">
        <v>462</v>
      </c>
      <c r="B245" s="587" t="s">
        <v>153</v>
      </c>
      <c r="C245" s="604"/>
      <c r="D245" s="604"/>
      <c r="E245" s="604"/>
      <c r="F245" s="604"/>
      <c r="G245" s="895"/>
      <c r="H245" s="896">
        <f>SUM(H246:H250)</f>
        <v>210243.24</v>
      </c>
      <c r="I245" s="679">
        <f>SUM(I246:I250)</f>
        <v>210243.24</v>
      </c>
      <c r="J245" s="842">
        <f>SUM(J246:J250)</f>
        <v>450000</v>
      </c>
      <c r="K245" s="638">
        <f>SUM(K246:K250)</f>
        <v>242806.83</v>
      </c>
      <c r="L245" s="605">
        <f>SUM(L246:L250)</f>
        <v>165000</v>
      </c>
      <c r="M245" s="639"/>
      <c r="N245" s="686"/>
    </row>
    <row r="246" spans="1:14" x14ac:dyDescent="0.3">
      <c r="A246" s="458">
        <v>46231</v>
      </c>
      <c r="B246" s="498" t="s">
        <v>153</v>
      </c>
      <c r="C246" s="459"/>
      <c r="D246" s="459"/>
      <c r="E246" s="459"/>
      <c r="F246" s="459"/>
      <c r="G246" s="644"/>
      <c r="H246" s="748">
        <v>593.34</v>
      </c>
      <c r="I246" s="750">
        <v>593.34</v>
      </c>
      <c r="J246" s="611">
        <v>150000</v>
      </c>
      <c r="K246" s="905">
        <v>146502.68</v>
      </c>
      <c r="L246" s="495">
        <v>65000</v>
      </c>
      <c r="M246" s="540"/>
    </row>
    <row r="247" spans="1:14" x14ac:dyDescent="0.3">
      <c r="A247" s="651">
        <v>462311</v>
      </c>
      <c r="B247" s="652" t="s">
        <v>227</v>
      </c>
      <c r="C247" s="653"/>
      <c r="D247" s="653"/>
      <c r="E247" s="653"/>
      <c r="F247" s="653"/>
      <c r="G247" s="906"/>
      <c r="H247" s="907">
        <v>96071.25</v>
      </c>
      <c r="I247" s="908">
        <v>96071.25</v>
      </c>
      <c r="J247" s="611">
        <v>200000</v>
      </c>
      <c r="K247" s="909"/>
      <c r="L247" s="495">
        <v>100000</v>
      </c>
      <c r="M247" s="910"/>
      <c r="N247" s="688"/>
    </row>
    <row r="248" spans="1:14" x14ac:dyDescent="0.3">
      <c r="A248" s="651">
        <v>462313</v>
      </c>
      <c r="B248" s="652" t="s">
        <v>195</v>
      </c>
      <c r="C248" s="653"/>
      <c r="D248" s="653"/>
      <c r="E248" s="653"/>
      <c r="F248" s="653"/>
      <c r="G248" s="906"/>
      <c r="H248" s="907"/>
      <c r="I248" s="908"/>
      <c r="J248" s="784">
        <v>100000</v>
      </c>
      <c r="K248" s="911">
        <v>96304.15</v>
      </c>
      <c r="L248" s="787"/>
      <c r="M248" s="910"/>
      <c r="N248" s="688"/>
    </row>
    <row r="249" spans="1:14" x14ac:dyDescent="0.3">
      <c r="A249" s="651"/>
      <c r="B249" s="652"/>
      <c r="C249" s="653"/>
      <c r="D249" s="653"/>
      <c r="E249" s="653"/>
      <c r="F249" s="653"/>
      <c r="G249" s="906"/>
      <c r="H249" s="907"/>
      <c r="I249" s="908"/>
      <c r="J249" s="784"/>
      <c r="K249" s="911"/>
      <c r="L249" s="787"/>
      <c r="M249" s="910"/>
      <c r="N249" s="688"/>
    </row>
    <row r="250" spans="1:14" x14ac:dyDescent="0.3">
      <c r="A250" s="912"/>
      <c r="B250" s="913"/>
      <c r="C250" s="914"/>
      <c r="D250" s="653"/>
      <c r="E250" s="653"/>
      <c r="F250" s="653"/>
      <c r="G250" s="906"/>
      <c r="H250" s="907">
        <v>113578.65</v>
      </c>
      <c r="I250" s="908">
        <v>113578.65</v>
      </c>
      <c r="J250" s="611"/>
      <c r="K250" s="911"/>
      <c r="L250" s="495"/>
      <c r="M250" s="915"/>
      <c r="N250" s="686"/>
    </row>
    <row r="251" spans="1:14" x14ac:dyDescent="0.3">
      <c r="A251" s="912">
        <v>463</v>
      </c>
      <c r="B251" s="913" t="s">
        <v>167</v>
      </c>
      <c r="C251" s="653"/>
      <c r="D251" s="653"/>
      <c r="E251" s="653"/>
      <c r="F251" s="653"/>
      <c r="G251" s="653"/>
      <c r="H251" s="909"/>
      <c r="I251" s="750"/>
      <c r="J251" s="697">
        <v>320000</v>
      </c>
      <c r="K251" s="502">
        <v>209947.97</v>
      </c>
      <c r="L251" s="503">
        <v>250000</v>
      </c>
      <c r="M251" s="916"/>
    </row>
    <row r="252" spans="1:14" x14ac:dyDescent="0.3">
      <c r="A252" s="912"/>
      <c r="B252" s="913"/>
      <c r="C252" s="653"/>
      <c r="D252" s="653"/>
      <c r="E252" s="653"/>
      <c r="F252" s="653"/>
      <c r="G252" s="653"/>
      <c r="H252" s="917"/>
      <c r="I252" s="900"/>
      <c r="J252" s="697"/>
      <c r="K252" s="918"/>
      <c r="L252" s="503"/>
      <c r="M252" s="919"/>
    </row>
    <row r="253" spans="1:14" x14ac:dyDescent="0.3">
      <c r="A253" s="920">
        <v>464</v>
      </c>
      <c r="B253" s="459" t="s">
        <v>193</v>
      </c>
      <c r="C253" s="459"/>
      <c r="D253" s="459"/>
      <c r="E253" s="459"/>
      <c r="F253" s="459"/>
      <c r="G253" s="644"/>
      <c r="H253" s="921">
        <f>SUM(H254:H256)</f>
        <v>551577.57000000007</v>
      </c>
      <c r="I253" s="581">
        <f>SUM(I254:I256)</f>
        <v>425275.49</v>
      </c>
      <c r="J253" s="697"/>
      <c r="K253" s="486"/>
      <c r="L253" s="503"/>
      <c r="M253" s="922"/>
      <c r="N253" s="686"/>
    </row>
    <row r="254" spans="1:14" x14ac:dyDescent="0.3">
      <c r="A254" s="458">
        <v>4641</v>
      </c>
      <c r="B254" s="459" t="s">
        <v>173</v>
      </c>
      <c r="C254" s="459"/>
      <c r="D254" s="459"/>
      <c r="E254" s="459"/>
      <c r="F254" s="459"/>
      <c r="G254" s="644"/>
      <c r="H254" s="909">
        <v>100000</v>
      </c>
      <c r="I254" s="900">
        <v>42395.97</v>
      </c>
      <c r="J254" s="862"/>
      <c r="K254" s="917"/>
      <c r="L254" s="594"/>
      <c r="M254" s="919"/>
      <c r="N254" s="688"/>
    </row>
    <row r="255" spans="1:14" ht="12" customHeight="1" x14ac:dyDescent="0.3">
      <c r="A255" s="458">
        <v>4642</v>
      </c>
      <c r="B255" s="459" t="s">
        <v>223</v>
      </c>
      <c r="C255" s="923"/>
      <c r="D255" s="923"/>
      <c r="E255" s="923"/>
      <c r="F255" s="923"/>
      <c r="G255" s="924"/>
      <c r="H255" s="902">
        <v>100000</v>
      </c>
      <c r="I255" s="925">
        <v>31301.95</v>
      </c>
      <c r="J255" s="807"/>
      <c r="K255" s="455"/>
      <c r="L255" s="926"/>
      <c r="M255" s="927"/>
      <c r="N255" s="688"/>
    </row>
    <row r="256" spans="1:14" x14ac:dyDescent="0.3">
      <c r="A256" s="527"/>
      <c r="B256" s="528"/>
      <c r="C256" s="528"/>
      <c r="D256" s="528"/>
      <c r="E256" s="528"/>
      <c r="F256" s="528"/>
      <c r="G256" s="644"/>
      <c r="H256" s="422">
        <v>351577.57</v>
      </c>
      <c r="I256" s="421">
        <v>351577.57</v>
      </c>
      <c r="J256" s="784"/>
      <c r="K256" s="928"/>
      <c r="L256" s="787"/>
      <c r="M256" s="929"/>
    </row>
    <row r="257" spans="1:14" ht="14.5" thickBot="1" x14ac:dyDescent="0.35">
      <c r="A257" s="722">
        <v>46</v>
      </c>
      <c r="B257" s="819" t="s">
        <v>154</v>
      </c>
      <c r="C257" s="723"/>
      <c r="D257" s="723"/>
      <c r="E257" s="723"/>
      <c r="F257" s="723"/>
      <c r="G257" s="820"/>
      <c r="H257" s="930">
        <f>SUM(H241+H245+H253)</f>
        <v>762820.81</v>
      </c>
      <c r="I257" s="931">
        <f>SUM(I241+I245+I253)</f>
        <v>635518.73</v>
      </c>
      <c r="J257" s="932">
        <f>SUM(J241+J245+J253+J251)</f>
        <v>770000</v>
      </c>
      <c r="K257" s="933">
        <f>SUM(K241+K245+K253+K251)</f>
        <v>452754.8</v>
      </c>
      <c r="L257" s="934">
        <f>SUM(L241+L245+L253+L251)</f>
        <v>415000</v>
      </c>
      <c r="M257" s="935"/>
      <c r="N257" s="936"/>
    </row>
    <row r="258" spans="1:14" s="631" customFormat="1" ht="14.5" thickTop="1" x14ac:dyDescent="0.3">
      <c r="A258" s="937"/>
      <c r="B258" s="7"/>
      <c r="C258" s="7"/>
      <c r="D258" s="7"/>
      <c r="E258" s="7"/>
      <c r="F258" s="7"/>
      <c r="G258" s="7"/>
      <c r="H258" s="854"/>
      <c r="I258" s="427"/>
      <c r="J258" s="938"/>
      <c r="K258" s="939"/>
      <c r="L258" s="599"/>
      <c r="M258" s="423"/>
      <c r="N258" s="940"/>
    </row>
    <row r="259" spans="1:14" s="631" customFormat="1" x14ac:dyDescent="0.3">
      <c r="A259" s="941">
        <v>47</v>
      </c>
      <c r="B259" s="942" t="s">
        <v>176</v>
      </c>
      <c r="C259" s="7"/>
      <c r="D259" s="7"/>
      <c r="E259" s="7"/>
      <c r="F259" s="7"/>
      <c r="G259" s="7"/>
      <c r="H259" s="854">
        <v>50000</v>
      </c>
      <c r="I259" s="943"/>
      <c r="J259" s="944">
        <v>270000</v>
      </c>
      <c r="K259" s="502">
        <f>SUM(K260:K261)</f>
        <v>72550</v>
      </c>
      <c r="L259" s="503">
        <f>SUM(L260:L261)</f>
        <v>38400</v>
      </c>
      <c r="M259" s="423"/>
      <c r="N259" s="940"/>
    </row>
    <row r="260" spans="1:14" s="631" customFormat="1" x14ac:dyDescent="0.3">
      <c r="A260" s="747">
        <v>47111</v>
      </c>
      <c r="B260" s="498" t="s">
        <v>197</v>
      </c>
      <c r="C260" s="459"/>
      <c r="D260" s="459"/>
      <c r="E260" s="459"/>
      <c r="F260" s="459"/>
      <c r="G260" s="459"/>
      <c r="H260" s="538"/>
      <c r="I260" s="945"/>
      <c r="J260" s="611">
        <v>270000</v>
      </c>
      <c r="K260" s="494">
        <v>72550</v>
      </c>
      <c r="L260" s="946">
        <v>38400</v>
      </c>
      <c r="M260" s="449"/>
      <c r="N260" s="689"/>
    </row>
    <row r="261" spans="1:14" ht="14.5" thickBot="1" x14ac:dyDescent="0.35">
      <c r="A261" s="947"/>
      <c r="B261" s="7"/>
      <c r="C261" s="7"/>
      <c r="D261" s="7"/>
      <c r="E261" s="7"/>
      <c r="F261" s="7"/>
      <c r="G261" s="7"/>
      <c r="H261" s="426"/>
      <c r="I261" s="427"/>
      <c r="J261" s="948"/>
      <c r="K261" s="949"/>
      <c r="L261" s="972"/>
      <c r="M261" s="423"/>
    </row>
    <row r="262" spans="1:14" ht="14.5" thickBot="1" x14ac:dyDescent="0.35">
      <c r="A262" s="983">
        <v>4</v>
      </c>
      <c r="B262" s="1000" t="s">
        <v>155</v>
      </c>
      <c r="C262" s="1000"/>
      <c r="D262" s="1001"/>
      <c r="E262" s="984"/>
      <c r="F262" s="984"/>
      <c r="G262" s="985"/>
      <c r="H262" s="986">
        <f>SUM(H54+H204+H206+H228+H237+H257+H259)</f>
        <v>6718034.8499999996</v>
      </c>
      <c r="I262" s="987">
        <f>SUM(I54+I204+I206+I228+I237+I257)</f>
        <v>5736876.2699999996</v>
      </c>
      <c r="J262" s="988">
        <f>SUM(J54+J204+J206+J228+J237+J257+J259)</f>
        <v>11095000</v>
      </c>
      <c r="K262" s="988">
        <f>SUM(K54+K204+K206+K228+K237+K257+K259+K210)</f>
        <v>8182862.6899999995</v>
      </c>
      <c r="L262" s="988">
        <f>SUM(L54+L204+L206+L228+L237+L257+L259+L240)</f>
        <v>10183107.85</v>
      </c>
      <c r="M262" s="950"/>
      <c r="N262" s="951"/>
    </row>
    <row r="263" spans="1:14" s="954" customFormat="1" ht="14.5" thickBot="1" x14ac:dyDescent="0.35">
      <c r="A263" s="996"/>
      <c r="B263" s="997"/>
      <c r="C263" s="998"/>
      <c r="D263" s="998"/>
      <c r="E263" s="998"/>
      <c r="F263" s="995"/>
      <c r="G263" s="995"/>
      <c r="H263" s="957">
        <f>SUM(H37-H262)</f>
        <v>-131034.84999999963</v>
      </c>
      <c r="I263" s="957"/>
      <c r="J263" s="957"/>
      <c r="K263" s="999"/>
      <c r="L263" s="1002"/>
      <c r="M263" s="952"/>
      <c r="N263" s="953"/>
    </row>
    <row r="264" spans="1:14" ht="14.5" thickBot="1" x14ac:dyDescent="0.35">
      <c r="A264" s="983"/>
      <c r="B264" s="989" t="s">
        <v>234</v>
      </c>
      <c r="C264" s="990"/>
      <c r="D264" s="990"/>
      <c r="E264" s="990"/>
      <c r="F264" s="984"/>
      <c r="G264" s="985"/>
      <c r="H264" s="986"/>
      <c r="I264" s="987"/>
      <c r="J264" s="988">
        <f>SUM(J37-J262)</f>
        <v>0</v>
      </c>
      <c r="K264" s="988">
        <f>SUM(K37-K262)</f>
        <v>2948629.0700000022</v>
      </c>
      <c r="L264" s="994">
        <f>SUM(L37-L262)</f>
        <v>0</v>
      </c>
      <c r="M264" s="950"/>
      <c r="N264" s="951"/>
    </row>
    <row r="265" spans="1:14" s="961" customFormat="1" x14ac:dyDescent="0.3">
      <c r="A265" s="962"/>
      <c r="B265" s="955"/>
      <c r="C265" s="955"/>
      <c r="D265" s="956"/>
      <c r="E265" s="956"/>
      <c r="F265" s="956"/>
      <c r="G265" s="956"/>
      <c r="H265" s="957"/>
      <c r="I265" s="957"/>
      <c r="J265" s="957"/>
      <c r="K265" s="958"/>
      <c r="L265" s="958"/>
      <c r="M265" s="959"/>
      <c r="N265" s="960"/>
    </row>
    <row r="266" spans="1:14" s="961" customFormat="1" x14ac:dyDescent="0.3">
      <c r="A266" s="963"/>
      <c r="B266" s="956"/>
      <c r="C266" s="956"/>
      <c r="D266" s="956"/>
      <c r="E266" s="956"/>
      <c r="F266" s="956"/>
      <c r="G266" s="956"/>
      <c r="H266" s="957"/>
      <c r="I266" s="957"/>
      <c r="J266" s="957"/>
      <c r="K266" s="958"/>
      <c r="L266" s="958"/>
      <c r="M266" s="959"/>
      <c r="N266" s="960"/>
    </row>
    <row r="267" spans="1:14" s="961" customFormat="1" x14ac:dyDescent="0.3">
      <c r="A267" s="963"/>
      <c r="B267" s="956"/>
      <c r="C267" s="956"/>
      <c r="D267" s="956"/>
      <c r="E267" s="956"/>
      <c r="F267" s="956"/>
      <c r="G267" s="956"/>
      <c r="H267" s="957"/>
      <c r="I267" s="957"/>
      <c r="J267" s="957"/>
      <c r="K267" s="958"/>
      <c r="L267" s="958"/>
      <c r="M267" s="959"/>
      <c r="N267" s="960"/>
    </row>
    <row r="268" spans="1:14" ht="20.149999999999999" customHeight="1" x14ac:dyDescent="0.3">
      <c r="A268" s="424"/>
      <c r="B268" s="7"/>
      <c r="C268" s="7"/>
      <c r="D268" s="7"/>
      <c r="E268" s="425"/>
      <c r="F268" s="425"/>
      <c r="G268" s="425"/>
      <c r="H268" s="964"/>
      <c r="I268" s="445"/>
      <c r="J268" s="1006" t="s">
        <v>236</v>
      </c>
      <c r="K268" s="1006"/>
      <c r="L268" s="1006"/>
      <c r="M268" s="449"/>
    </row>
    <row r="269" spans="1:14" ht="20.149999999999999" customHeight="1" x14ac:dyDescent="0.3">
      <c r="A269" s="424"/>
      <c r="B269" s="7"/>
      <c r="C269" s="7"/>
      <c r="D269" s="7"/>
      <c r="E269" s="425"/>
      <c r="F269" s="425"/>
      <c r="G269" s="425"/>
      <c r="H269" s="964"/>
      <c r="I269" s="445"/>
      <c r="J269" s="1006" t="s">
        <v>220</v>
      </c>
      <c r="K269" s="1006"/>
      <c r="L269" s="1006"/>
      <c r="M269" s="449"/>
    </row>
    <row r="270" spans="1:14" ht="20.149999999999999" customHeight="1" x14ac:dyDescent="0.35">
      <c r="A270" s="965"/>
      <c r="B270" s="572"/>
      <c r="C270" s="572"/>
      <c r="D270" s="572"/>
      <c r="E270" s="572"/>
      <c r="F270" s="572"/>
      <c r="G270" s="964"/>
      <c r="H270" s="964"/>
      <c r="I270" s="600"/>
      <c r="J270" s="453"/>
      <c r="K270" s="964"/>
      <c r="L270" s="964"/>
      <c r="M270" s="967"/>
    </row>
    <row r="271" spans="1:14" ht="20.149999999999999" customHeight="1" x14ac:dyDescent="0.35">
      <c r="A271" s="965"/>
      <c r="B271" s="572"/>
      <c r="C271" s="572"/>
      <c r="D271" s="572"/>
      <c r="E271" s="572"/>
      <c r="F271" s="572"/>
      <c r="G271" s="964"/>
      <c r="H271" s="964"/>
      <c r="I271" s="600"/>
      <c r="J271" s="453"/>
      <c r="K271" s="964"/>
      <c r="L271" s="964"/>
      <c r="M271" s="967"/>
    </row>
    <row r="272" spans="1:14" ht="20.149999999999999" customHeight="1" x14ac:dyDescent="0.35">
      <c r="A272" s="965"/>
      <c r="B272" s="966"/>
      <c r="C272" s="966"/>
      <c r="D272" s="966"/>
      <c r="E272" s="966"/>
      <c r="F272" s="572"/>
      <c r="G272" s="964"/>
      <c r="H272" s="964"/>
      <c r="I272" s="600"/>
      <c r="J272" s="453"/>
      <c r="K272" s="964"/>
      <c r="L272" s="964"/>
      <c r="M272" s="967"/>
    </row>
    <row r="273" spans="1:13" ht="20.149999999999999" customHeight="1" x14ac:dyDescent="0.35">
      <c r="A273" s="965"/>
      <c r="F273" s="572"/>
      <c r="G273" s="964"/>
      <c r="H273" s="964"/>
      <c r="I273" s="600"/>
      <c r="J273" s="453"/>
      <c r="K273" s="964"/>
      <c r="L273" s="964"/>
      <c r="M273" s="968"/>
    </row>
    <row r="274" spans="1:13" ht="20.149999999999999" customHeight="1" x14ac:dyDescent="0.35">
      <c r="A274" s="965"/>
      <c r="B274" s="572"/>
      <c r="C274" s="572"/>
      <c r="D274" s="572"/>
      <c r="E274" s="572"/>
      <c r="F274" s="572"/>
      <c r="G274" s="964"/>
      <c r="H274" s="964"/>
      <c r="I274" s="600"/>
      <c r="J274" s="453"/>
      <c r="K274" s="964"/>
      <c r="L274" s="964"/>
      <c r="M274" s="969"/>
    </row>
    <row r="275" spans="1:13" ht="20.149999999999999" customHeight="1" x14ac:dyDescent="0.35">
      <c r="A275" s="965"/>
      <c r="B275" s="572"/>
      <c r="C275" s="572"/>
      <c r="D275" s="572"/>
      <c r="E275" s="572"/>
      <c r="F275" s="572"/>
      <c r="G275" s="964"/>
      <c r="H275" s="964"/>
      <c r="I275" s="600"/>
      <c r="J275" s="453"/>
      <c r="K275" s="964"/>
      <c r="L275" s="964"/>
      <c r="M275" s="969"/>
    </row>
    <row r="276" spans="1:13" ht="20.149999999999999" customHeight="1" x14ac:dyDescent="0.35">
      <c r="A276" s="965"/>
      <c r="B276" s="572"/>
      <c r="C276" s="572"/>
      <c r="D276" s="572"/>
      <c r="E276" s="572"/>
      <c r="F276" s="572"/>
      <c r="G276" s="964"/>
      <c r="H276" s="964"/>
      <c r="I276" s="600"/>
      <c r="J276" s="453"/>
      <c r="K276" s="964"/>
      <c r="L276" s="964"/>
      <c r="M276" s="969"/>
    </row>
    <row r="277" spans="1:13" ht="20.149999999999999" customHeight="1" x14ac:dyDescent="0.35">
      <c r="A277" s="965"/>
      <c r="B277" s="572"/>
      <c r="C277" s="572"/>
      <c r="D277" s="572"/>
      <c r="E277" s="572"/>
      <c r="F277" s="572"/>
      <c r="G277" s="964"/>
      <c r="H277" s="964"/>
      <c r="I277" s="600"/>
      <c r="J277" s="453"/>
      <c r="K277" s="964"/>
      <c r="L277" s="964"/>
      <c r="M277" s="969"/>
    </row>
    <row r="278" spans="1:13" ht="20.149999999999999" customHeight="1" x14ac:dyDescent="0.35">
      <c r="A278" s="965"/>
      <c r="B278" s="572"/>
      <c r="C278" s="572"/>
      <c r="D278" s="572"/>
      <c r="E278" s="572"/>
      <c r="F278" s="572"/>
      <c r="G278" s="964"/>
      <c r="H278" s="964"/>
      <c r="I278" s="600"/>
      <c r="J278" s="453"/>
      <c r="K278" s="964"/>
      <c r="L278" s="964"/>
      <c r="M278" s="969"/>
    </row>
    <row r="279" spans="1:13" ht="20.149999999999999" customHeight="1" x14ac:dyDescent="0.3">
      <c r="A279" s="965"/>
      <c r="B279" s="572"/>
      <c r="C279" s="572"/>
      <c r="D279" s="572"/>
      <c r="E279" s="572"/>
      <c r="F279" s="572"/>
      <c r="G279" s="964"/>
      <c r="H279" s="574"/>
      <c r="I279" s="600"/>
      <c r="J279" s="453"/>
      <c r="K279" s="964"/>
      <c r="L279" s="964"/>
      <c r="M279" s="970"/>
    </row>
    <row r="280" spans="1:13" ht="20.149999999999999" customHeight="1" x14ac:dyDescent="0.3">
      <c r="A280" s="965"/>
      <c r="B280" s="965"/>
      <c r="C280" s="572"/>
      <c r="D280" s="572"/>
      <c r="E280" s="572"/>
      <c r="F280" s="572"/>
      <c r="G280" s="572"/>
      <c r="H280" s="574"/>
      <c r="I280" s="427"/>
      <c r="J280" s="453"/>
      <c r="K280" s="574"/>
      <c r="L280" s="574"/>
      <c r="M280" s="880"/>
    </row>
    <row r="281" spans="1:13" ht="20.149999999999999" customHeight="1" x14ac:dyDescent="0.3">
      <c r="A281" s="965"/>
      <c r="B281" s="965"/>
      <c r="C281" s="572"/>
      <c r="D281" s="572"/>
      <c r="E281" s="572"/>
      <c r="F281" s="572"/>
      <c r="G281" s="572"/>
      <c r="H281" s="574"/>
      <c r="I281" s="427"/>
      <c r="J281" s="453"/>
      <c r="K281" s="574"/>
      <c r="L281" s="574"/>
      <c r="M281" s="880"/>
    </row>
    <row r="282" spans="1:13" ht="20.149999999999999" customHeight="1" x14ac:dyDescent="0.3">
      <c r="A282" s="965"/>
      <c r="B282" s="965"/>
      <c r="C282" s="572"/>
      <c r="D282" s="572"/>
      <c r="E282" s="572"/>
      <c r="F282" s="572"/>
      <c r="G282" s="572"/>
      <c r="H282" s="854"/>
      <c r="I282" s="427"/>
      <c r="J282" s="453"/>
      <c r="K282" s="574"/>
      <c r="L282" s="574"/>
      <c r="M282" s="880"/>
    </row>
    <row r="283" spans="1:13" ht="20.149999999999999" customHeight="1" x14ac:dyDescent="0.3">
      <c r="A283" s="965"/>
      <c r="B283" s="965"/>
      <c r="C283" s="572"/>
      <c r="D283" s="572"/>
      <c r="E283" s="572"/>
      <c r="F283" s="572"/>
      <c r="G283" s="572"/>
      <c r="H283" s="854"/>
      <c r="I283" s="427"/>
      <c r="J283" s="453"/>
      <c r="K283" s="574"/>
      <c r="L283" s="574"/>
      <c r="M283" s="880"/>
    </row>
    <row r="284" spans="1:13" ht="20.149999999999999" customHeight="1" x14ac:dyDescent="0.3">
      <c r="A284" s="971"/>
      <c r="B284" s="7"/>
      <c r="C284" s="7"/>
      <c r="D284" s="7"/>
      <c r="E284" s="7"/>
      <c r="F284" s="7"/>
      <c r="G284" s="854"/>
      <c r="I284" s="600"/>
      <c r="J284" s="453"/>
      <c r="K284" s="854"/>
      <c r="L284" s="854"/>
      <c r="M284" s="423"/>
    </row>
  </sheetData>
  <mergeCells count="5">
    <mergeCell ref="A5:K5"/>
    <mergeCell ref="A2:L2"/>
    <mergeCell ref="A4:L4"/>
    <mergeCell ref="J268:L268"/>
    <mergeCell ref="J269:L269"/>
  </mergeCells>
  <phoneticPr fontId="9" type="noConversion"/>
  <hyperlinks>
    <hyperlink ref="N182" r:id="rId1" xr:uid="{00000000-0004-0000-0000-000000000000}"/>
    <hyperlink ref="N183" r:id="rId2" xr:uid="{00000000-0004-0000-0000-000001000000}"/>
  </hyperlinks>
  <pageMargins left="0.75" right="0.75" top="1" bottom="1" header="0.5" footer="0.5"/>
  <pageSetup paperSize="9" scale="61" orientation="portrait" r:id="rId3"/>
  <headerFooter alignWithMargins="0"/>
  <rowBreaks count="3" manualBreakCount="3">
    <brk id="68" max="11" man="1"/>
    <brk id="138" max="11" man="1"/>
    <brk id="21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2"/>
  <sheetViews>
    <sheetView view="pageBreakPreview" topLeftCell="A91" zoomScaleNormal="100" zoomScaleSheetLayoutView="100" workbookViewId="0">
      <selection activeCell="U72" sqref="U72"/>
    </sheetView>
  </sheetViews>
  <sheetFormatPr defaultColWidth="11" defaultRowHeight="15" x14ac:dyDescent="0.3"/>
  <cols>
    <col min="1" max="1" width="8" style="134" customWidth="1"/>
    <col min="2" max="3" width="9.1796875" style="19" customWidth="1"/>
    <col min="4" max="4" width="22.1796875" style="19" customWidth="1"/>
    <col min="5" max="5" width="1.54296875" style="19" customWidth="1"/>
    <col min="6" max="6" width="15.54296875" style="19" customWidth="1"/>
    <col min="7" max="8" width="21.1796875" style="19" hidden="1" customWidth="1"/>
    <col min="9" max="9" width="18.453125" style="19" hidden="1" customWidth="1"/>
    <col min="10" max="13" width="9.1796875" style="19" hidden="1" customWidth="1"/>
    <col min="14" max="14" width="14.81640625" style="19" hidden="1" customWidth="1"/>
    <col min="15" max="15" width="16.54296875" style="19" hidden="1" customWidth="1"/>
    <col min="16" max="16" width="20.81640625" style="229" hidden="1" customWidth="1"/>
    <col min="17" max="17" width="18.81640625" style="19" customWidth="1"/>
    <col min="18" max="19" width="19.54296875" style="19" customWidth="1"/>
    <col min="20" max="20" width="15.81640625" style="19" customWidth="1"/>
    <col min="21" max="21" width="19.1796875" style="19" customWidth="1"/>
    <col min="22" max="22" width="18.54296875" style="19" customWidth="1"/>
    <col min="23" max="244" width="9.1796875" style="19" customWidth="1"/>
    <col min="245" max="245" width="11" style="19" bestFit="1" customWidth="1"/>
    <col min="246" max="16384" width="11" style="19"/>
  </cols>
  <sheetData>
    <row r="1" spans="1:22" ht="30" customHeight="1" x14ac:dyDescent="0.3">
      <c r="Q1" s="42"/>
      <c r="S1" s="19" t="s">
        <v>206</v>
      </c>
    </row>
    <row r="2" spans="1:22" s="1" customFormat="1" ht="17.5" x14ac:dyDescent="0.35">
      <c r="A2" s="1012" t="s">
        <v>162</v>
      </c>
      <c r="B2" s="1012"/>
      <c r="C2" s="1012"/>
      <c r="D2" s="1012"/>
      <c r="E2" s="1012"/>
      <c r="F2" s="1012"/>
      <c r="G2" s="1012"/>
      <c r="H2" s="1012"/>
      <c r="I2" s="1012"/>
      <c r="J2" s="1012"/>
      <c r="K2" s="1012"/>
      <c r="L2" s="1012"/>
      <c r="M2" s="1012"/>
      <c r="N2" s="1012"/>
      <c r="O2" s="1012"/>
      <c r="P2" s="1012"/>
      <c r="Q2" s="1012"/>
      <c r="R2" s="1012"/>
      <c r="S2" s="1012"/>
      <c r="T2" s="1012"/>
    </row>
    <row r="3" spans="1:22" s="1" customFormat="1" ht="17.5" x14ac:dyDescent="0.35">
      <c r="B3" s="163"/>
      <c r="C3" s="164"/>
      <c r="D3" s="137"/>
      <c r="E3" s="137"/>
      <c r="F3" s="137"/>
      <c r="G3" s="138"/>
      <c r="H3" s="2"/>
      <c r="P3" s="229"/>
      <c r="R3" s="315"/>
      <c r="S3" s="315"/>
    </row>
    <row r="4" spans="1:22" s="1" customFormat="1" ht="17.5" x14ac:dyDescent="0.35">
      <c r="A4" s="1013" t="s">
        <v>205</v>
      </c>
      <c r="B4" s="1013"/>
      <c r="C4" s="1013"/>
      <c r="D4" s="1013"/>
      <c r="E4" s="1013"/>
      <c r="F4" s="1013"/>
      <c r="G4" s="1013"/>
      <c r="H4" s="1013"/>
      <c r="I4" s="1013"/>
      <c r="J4" s="1013"/>
      <c r="K4" s="1013"/>
      <c r="L4" s="1013"/>
      <c r="M4" s="1013"/>
      <c r="N4" s="1013"/>
      <c r="O4" s="1013"/>
      <c r="P4" s="1013"/>
      <c r="Q4" s="1013"/>
      <c r="R4" s="1013"/>
      <c r="S4" s="1013"/>
      <c r="T4" s="1013"/>
    </row>
    <row r="5" spans="1:22" s="1" customFormat="1" ht="17.5" x14ac:dyDescent="0.35">
      <c r="A5" s="1014"/>
      <c r="B5" s="1014"/>
      <c r="C5" s="1014"/>
      <c r="D5" s="1014"/>
      <c r="E5" s="1014"/>
      <c r="F5" s="1014"/>
      <c r="G5" s="1014"/>
      <c r="H5" s="1014"/>
      <c r="I5" s="1014"/>
      <c r="J5" s="1014"/>
      <c r="K5" s="1014"/>
      <c r="L5" s="1014"/>
      <c r="M5" s="1014"/>
      <c r="N5" s="1014"/>
      <c r="O5" s="1014"/>
      <c r="P5" s="1014"/>
      <c r="Q5" s="1014"/>
      <c r="R5" s="1014"/>
      <c r="S5" s="1014"/>
      <c r="T5" s="1014"/>
    </row>
    <row r="6" spans="1:22" s="1" customFormat="1" ht="17.5" x14ac:dyDescent="0.35">
      <c r="B6"/>
      <c r="C6" s="140"/>
      <c r="D6" s="16"/>
      <c r="E6" s="16"/>
      <c r="F6" s="16"/>
      <c r="G6" s="139"/>
      <c r="H6" s="2"/>
      <c r="P6" s="229"/>
      <c r="Q6" s="16"/>
      <c r="R6" s="16"/>
      <c r="S6" s="16"/>
      <c r="T6" s="16"/>
    </row>
    <row r="7" spans="1:22" s="1" customFormat="1" ht="18" thickBot="1" x14ac:dyDescent="0.4">
      <c r="B7"/>
      <c r="C7" s="140"/>
      <c r="D7" s="16"/>
      <c r="E7" s="16"/>
      <c r="F7" s="16"/>
      <c r="G7" s="139"/>
      <c r="H7" s="2"/>
      <c r="P7" s="229"/>
      <c r="Q7" s="16"/>
      <c r="R7" s="16"/>
      <c r="S7" s="16"/>
      <c r="T7" s="16"/>
    </row>
    <row r="8" spans="1:22" s="20" customFormat="1" ht="21" customHeight="1" thickBot="1" x14ac:dyDescent="0.35">
      <c r="A8" s="4" t="s">
        <v>0</v>
      </c>
      <c r="B8" s="5"/>
      <c r="C8" s="5"/>
      <c r="D8" s="5" t="s">
        <v>1</v>
      </c>
      <c r="E8" s="5"/>
      <c r="F8" s="5"/>
      <c r="G8" s="6"/>
      <c r="H8" s="5"/>
      <c r="P8" s="230" t="s">
        <v>181</v>
      </c>
      <c r="Q8" s="206" t="s">
        <v>201</v>
      </c>
      <c r="R8" s="6" t="s">
        <v>182</v>
      </c>
      <c r="S8" s="384" t="s">
        <v>224</v>
      </c>
      <c r="T8" s="384" t="s">
        <v>183</v>
      </c>
      <c r="U8" s="206"/>
    </row>
    <row r="9" spans="1:22" x14ac:dyDescent="0.3">
      <c r="A9" s="24">
        <v>3</v>
      </c>
      <c r="B9" s="16" t="s">
        <v>2</v>
      </c>
      <c r="C9" s="21"/>
      <c r="D9" s="21"/>
      <c r="E9" s="21"/>
      <c r="F9" s="21"/>
      <c r="G9" s="23"/>
      <c r="H9" s="3"/>
      <c r="P9" s="231"/>
      <c r="Q9" s="236"/>
      <c r="R9" s="22"/>
      <c r="S9" s="336"/>
      <c r="T9" s="336"/>
      <c r="U9" s="214"/>
    </row>
    <row r="10" spans="1:22" ht="12.75" customHeight="1" thickBot="1" x14ac:dyDescent="0.35">
      <c r="A10" s="25"/>
      <c r="B10" s="26"/>
      <c r="C10" s="27"/>
      <c r="D10" s="27"/>
      <c r="E10" s="27"/>
      <c r="F10" s="27"/>
      <c r="G10" s="29"/>
      <c r="H10" s="18"/>
      <c r="P10" s="232"/>
      <c r="Q10" s="232"/>
      <c r="R10" s="28"/>
      <c r="S10" s="337"/>
      <c r="T10" s="337"/>
      <c r="U10" s="213"/>
    </row>
    <row r="11" spans="1:22" s="8" customFormat="1" ht="15.5" thickBot="1" x14ac:dyDescent="0.35">
      <c r="A11" s="30">
        <v>32</v>
      </c>
      <c r="B11" s="16" t="s">
        <v>3</v>
      </c>
      <c r="C11" s="16"/>
      <c r="D11" s="16"/>
      <c r="E11" s="16"/>
      <c r="F11" s="31"/>
      <c r="G11" s="12"/>
      <c r="H11" s="10"/>
      <c r="P11" s="248"/>
      <c r="Q11" s="248"/>
      <c r="R11" s="32"/>
      <c r="S11" s="338"/>
      <c r="T11" s="338"/>
      <c r="U11" s="208"/>
    </row>
    <row r="12" spans="1:22" s="13" customFormat="1" ht="15.5" thickBot="1" x14ac:dyDescent="0.35">
      <c r="A12" s="143">
        <v>321</v>
      </c>
      <c r="B12" s="144" t="s">
        <v>4</v>
      </c>
      <c r="C12" s="144"/>
      <c r="D12" s="144"/>
      <c r="E12" s="144"/>
      <c r="F12" s="144"/>
      <c r="G12" s="145"/>
      <c r="H12" s="146"/>
      <c r="I12" s="147"/>
      <c r="P12" s="249">
        <f>SUM('PROSIRENI PLAN 2019.'!H13)</f>
        <v>6100000</v>
      </c>
      <c r="Q12" s="250">
        <f>SUM('PROSIRENI PLAN 2019.'!J13)</f>
        <v>10260000</v>
      </c>
      <c r="R12" s="276">
        <f>SUM('PROSIRENI PLAN 2019.'!K13)</f>
        <v>10076079.98</v>
      </c>
      <c r="S12" s="276">
        <f>'PROSIRENI PLAN 2019.'!L13</f>
        <v>9651000</v>
      </c>
      <c r="T12" s="316">
        <f>R12/Q12*100</f>
        <v>98.207407212475644</v>
      </c>
      <c r="U12" s="209"/>
      <c r="V12" s="224"/>
    </row>
    <row r="13" spans="1:22" s="13" customFormat="1" ht="15.5" thickBot="1" x14ac:dyDescent="0.35">
      <c r="A13" s="143">
        <v>322</v>
      </c>
      <c r="B13" s="144" t="s">
        <v>5</v>
      </c>
      <c r="C13" s="144"/>
      <c r="D13" s="144"/>
      <c r="E13" s="144"/>
      <c r="F13" s="144"/>
      <c r="G13" s="145"/>
      <c r="H13" s="146"/>
      <c r="P13" s="249">
        <f>SUM('PROSIRENI PLAN 2019.'!H14)</f>
        <v>160000</v>
      </c>
      <c r="Q13" s="250">
        <f>SUM('PROSIRENI PLAN 2019.'!J14)</f>
        <v>300000</v>
      </c>
      <c r="R13" s="276">
        <f>SUM('PROSIRENI PLAN 2019.'!K14)</f>
        <v>710507.38</v>
      </c>
      <c r="S13" s="276">
        <f>'PROSIRENI PLAN 2019.'!L14</f>
        <v>400000</v>
      </c>
      <c r="T13" s="316">
        <f>R13/Q13*100</f>
        <v>236.83579333333333</v>
      </c>
      <c r="U13" s="209"/>
      <c r="V13" s="224"/>
    </row>
    <row r="14" spans="1:22" s="13" customFormat="1" ht="15.5" thickBot="1" x14ac:dyDescent="0.35">
      <c r="A14" s="143"/>
      <c r="B14" s="144"/>
      <c r="C14" s="144"/>
      <c r="D14" s="144"/>
      <c r="E14" s="144"/>
      <c r="F14" s="144"/>
      <c r="G14" s="148"/>
      <c r="H14" s="149"/>
      <c r="P14" s="247"/>
      <c r="Q14" s="372"/>
      <c r="R14" s="277"/>
      <c r="S14" s="277"/>
      <c r="T14" s="316"/>
      <c r="U14" s="209"/>
      <c r="V14" s="149"/>
    </row>
    <row r="15" spans="1:22" s="42" customFormat="1" ht="15.5" thickBot="1" x14ac:dyDescent="0.35">
      <c r="A15" s="38">
        <v>32</v>
      </c>
      <c r="B15" s="39" t="s">
        <v>6</v>
      </c>
      <c r="C15" s="39"/>
      <c r="D15" s="39"/>
      <c r="E15" s="39"/>
      <c r="F15" s="39"/>
      <c r="G15" s="40"/>
      <c r="H15" s="41"/>
      <c r="P15" s="228">
        <f>SUM('PROSIRENI PLAN 2019.'!H15)</f>
        <v>6260000</v>
      </c>
      <c r="Q15" s="281">
        <f>SUM(Q12+Q13+Q14)</f>
        <v>10560000</v>
      </c>
      <c r="R15" s="281">
        <f t="shared" ref="R15" si="0">SUM(R12+R13+R14)</f>
        <v>10786587.360000001</v>
      </c>
      <c r="S15" s="375">
        <f>SUM(S12:S13)</f>
        <v>10051000</v>
      </c>
      <c r="T15" s="347">
        <f>R15/Q15*100</f>
        <v>102.14571363636364</v>
      </c>
      <c r="U15" s="220"/>
      <c r="V15" s="224"/>
    </row>
    <row r="16" spans="1:22" s="42" customFormat="1" ht="16" thickTop="1" thickBot="1" x14ac:dyDescent="0.35">
      <c r="A16" s="43"/>
      <c r="B16" s="44"/>
      <c r="C16" s="44"/>
      <c r="D16" s="44"/>
      <c r="E16" s="44"/>
      <c r="F16" s="44"/>
      <c r="G16" s="46"/>
      <c r="H16" s="47"/>
      <c r="P16" s="248"/>
      <c r="Q16" s="282"/>
      <c r="R16" s="45"/>
      <c r="S16" s="339"/>
      <c r="T16" s="339"/>
      <c r="U16" s="217"/>
    </row>
    <row r="17" spans="1:23" s="8" customFormat="1" ht="16" thickTop="1" thickBot="1" x14ac:dyDescent="0.35">
      <c r="A17" s="48">
        <v>34</v>
      </c>
      <c r="B17" s="16" t="s">
        <v>7</v>
      </c>
      <c r="C17" s="16"/>
      <c r="D17" s="16"/>
      <c r="E17" s="16"/>
      <c r="F17" s="49"/>
      <c r="G17" s="36"/>
      <c r="H17" s="37"/>
      <c r="P17" s="251"/>
      <c r="Q17" s="241"/>
      <c r="R17" s="50"/>
      <c r="S17" s="340"/>
      <c r="T17" s="340"/>
      <c r="U17" s="215"/>
    </row>
    <row r="18" spans="1:23" s="13" customFormat="1" ht="15.5" thickBot="1" x14ac:dyDescent="0.35">
      <c r="A18" s="143">
        <v>341</v>
      </c>
      <c r="B18" s="144" t="s">
        <v>8</v>
      </c>
      <c r="C18" s="144"/>
      <c r="D18" s="144"/>
      <c r="E18" s="144"/>
      <c r="F18" s="168"/>
      <c r="G18" s="148"/>
      <c r="H18" s="149"/>
      <c r="P18" s="247">
        <f>SUM('PROSIRENI PLAN 2019.'!H21)</f>
        <v>22000</v>
      </c>
      <c r="Q18" s="283">
        <f>SUM('PROSIRENI PLAN 2019.'!J19)</f>
        <v>15000</v>
      </c>
      <c r="R18" s="167">
        <f>SUM('PROSIRENI PLAN 2019.'!K19)</f>
        <v>2107.85</v>
      </c>
      <c r="S18" s="392">
        <f>'PROSIRENI PLAN 2019.'!L19</f>
        <v>2107.85</v>
      </c>
      <c r="T18" s="316">
        <f>R18/Q18*100</f>
        <v>14.052333333333333</v>
      </c>
      <c r="U18" s="209"/>
      <c r="V18" s="224"/>
    </row>
    <row r="19" spans="1:23" s="42" customFormat="1" ht="15.5" thickBot="1" x14ac:dyDescent="0.35">
      <c r="A19" s="38">
        <v>34</v>
      </c>
      <c r="B19" s="39" t="s">
        <v>11</v>
      </c>
      <c r="C19" s="39"/>
      <c r="D19" s="39"/>
      <c r="E19" s="39"/>
      <c r="F19" s="39"/>
      <c r="G19" s="40"/>
      <c r="H19" s="52"/>
      <c r="P19" s="220">
        <f>SUM('PROSIRENI PLAN 2019.'!I19)</f>
        <v>21198.639999999999</v>
      </c>
      <c r="Q19" s="281">
        <f>SUM(Q18)</f>
        <v>15000</v>
      </c>
      <c r="R19" s="281">
        <f>SUM(R18)</f>
        <v>2107.85</v>
      </c>
      <c r="S19" s="281">
        <f>SUM(S18)</f>
        <v>2107.85</v>
      </c>
      <c r="T19" s="368">
        <f>R19/Q19*100</f>
        <v>14.052333333333333</v>
      </c>
      <c r="U19" s="220"/>
      <c r="V19" s="224"/>
      <c r="W19" s="176"/>
    </row>
    <row r="20" spans="1:23" s="42" customFormat="1" ht="16" thickTop="1" thickBot="1" x14ac:dyDescent="0.35">
      <c r="A20" s="53"/>
      <c r="B20" s="54"/>
      <c r="C20" s="54"/>
      <c r="D20" s="54"/>
      <c r="E20" s="54"/>
      <c r="F20" s="54"/>
      <c r="G20" s="35"/>
      <c r="H20" s="56"/>
      <c r="P20" s="251"/>
      <c r="Q20" s="262"/>
      <c r="R20" s="55"/>
      <c r="S20" s="320"/>
      <c r="T20" s="339"/>
      <c r="U20" s="217"/>
    </row>
    <row r="21" spans="1:23" s="8" customFormat="1" ht="16" thickTop="1" thickBot="1" x14ac:dyDescent="0.35">
      <c r="A21" s="33">
        <v>36</v>
      </c>
      <c r="B21" s="54" t="s">
        <v>12</v>
      </c>
      <c r="C21" s="54"/>
      <c r="D21" s="54"/>
      <c r="E21" s="54"/>
      <c r="F21" s="51"/>
      <c r="G21" s="36"/>
      <c r="H21" s="37"/>
      <c r="P21" s="251"/>
      <c r="Q21" s="259"/>
      <c r="R21" s="55"/>
      <c r="S21" s="320"/>
      <c r="T21" s="320"/>
      <c r="U21" s="215"/>
    </row>
    <row r="22" spans="1:23" s="8" customFormat="1" ht="15.5" thickBot="1" x14ac:dyDescent="0.35">
      <c r="A22" s="143">
        <v>361</v>
      </c>
      <c r="B22" s="144" t="s">
        <v>14</v>
      </c>
      <c r="C22" s="34"/>
      <c r="D22" s="34"/>
      <c r="E22" s="34"/>
      <c r="F22" s="51"/>
      <c r="G22" s="36"/>
      <c r="H22" s="37"/>
      <c r="P22" s="249">
        <f>SUM('PROSIRENI PLAN 2019.'!H26)</f>
        <v>90000</v>
      </c>
      <c r="Q22" s="283">
        <f>SUM('PROSIRENI PLAN 2019.'!J26)</f>
        <v>100000</v>
      </c>
      <c r="R22" s="167">
        <f>SUM('PROSIRENI PLAN 2019.'!K26)</f>
        <v>55770</v>
      </c>
      <c r="S22" s="392">
        <f>'PROSIRENI PLAN 2019.'!L26</f>
        <v>50000</v>
      </c>
      <c r="T22" s="316">
        <f t="shared" ref="T22:T24" si="1">R22/Q22*100</f>
        <v>55.769999999999996</v>
      </c>
      <c r="U22" s="209"/>
      <c r="V22" s="224"/>
    </row>
    <row r="23" spans="1:23" s="8" customFormat="1" ht="15.5" thickBot="1" x14ac:dyDescent="0.35">
      <c r="A23" s="166">
        <v>363</v>
      </c>
      <c r="B23" s="196" t="s">
        <v>15</v>
      </c>
      <c r="C23" s="144"/>
      <c r="D23" s="144"/>
      <c r="E23" s="144"/>
      <c r="F23" s="168"/>
      <c r="G23" s="36"/>
      <c r="H23" s="37"/>
      <c r="P23" s="249">
        <f>SUM('PROSIRENI PLAN 2019.'!H31)</f>
        <v>10000</v>
      </c>
      <c r="Q23" s="284">
        <v>150000</v>
      </c>
      <c r="R23" s="278">
        <f>SUM('PROSIRENI PLAN 2019.'!K31)</f>
        <v>82000</v>
      </c>
      <c r="S23" s="393">
        <f>'PROSIRENI PLAN 2019.'!L31</f>
        <v>80000</v>
      </c>
      <c r="T23" s="316">
        <f t="shared" si="1"/>
        <v>54.666666666666664</v>
      </c>
      <c r="U23" s="209"/>
      <c r="V23" s="224"/>
    </row>
    <row r="24" spans="1:23" ht="15.5" thickBot="1" x14ac:dyDescent="0.35">
      <c r="A24" s="242">
        <v>365</v>
      </c>
      <c r="B24" s="21" t="s">
        <v>175</v>
      </c>
      <c r="C24" s="21"/>
      <c r="D24" s="21"/>
      <c r="E24" s="21"/>
      <c r="F24" s="21"/>
      <c r="G24" s="243"/>
      <c r="H24" s="199"/>
      <c r="P24" s="249">
        <v>205000</v>
      </c>
      <c r="Q24" s="249">
        <v>270000</v>
      </c>
      <c r="R24" s="245">
        <f>SUM('PROSIRENI PLAN 2019.'!K34)</f>
        <v>205026.55</v>
      </c>
      <c r="S24" s="394"/>
      <c r="T24" s="316">
        <f t="shared" si="1"/>
        <v>75.935759259259257</v>
      </c>
      <c r="U24" s="244"/>
      <c r="V24" s="246"/>
    </row>
    <row r="25" spans="1:23" s="42" customFormat="1" ht="15.5" thickBot="1" x14ac:dyDescent="0.35">
      <c r="A25" s="38">
        <v>36</v>
      </c>
      <c r="B25" s="57" t="s">
        <v>157</v>
      </c>
      <c r="C25" s="39"/>
      <c r="D25" s="39"/>
      <c r="E25" s="39"/>
      <c r="F25" s="39"/>
      <c r="G25" s="40"/>
      <c r="H25" s="52"/>
      <c r="P25" s="252">
        <f>SUM(P22:P24)</f>
        <v>305000</v>
      </c>
      <c r="Q25" s="285">
        <f>SUM(Q22:Q24)</f>
        <v>520000</v>
      </c>
      <c r="R25" s="285">
        <f>SUM(R22:R24)</f>
        <v>342796.55</v>
      </c>
      <c r="S25" s="285">
        <f>SUM(S22:S24)</f>
        <v>130000</v>
      </c>
      <c r="T25" s="368">
        <f>R25/Q25*100</f>
        <v>65.922413461538454</v>
      </c>
      <c r="U25" s="220"/>
      <c r="V25" s="224"/>
    </row>
    <row r="26" spans="1:23" s="42" customFormat="1" ht="16" thickTop="1" thickBot="1" x14ac:dyDescent="0.35">
      <c r="A26" s="66"/>
      <c r="B26" s="16"/>
      <c r="C26" s="16"/>
      <c r="D26" s="16"/>
      <c r="E26" s="16"/>
      <c r="F26" s="16"/>
      <c r="G26" s="36"/>
      <c r="H26" s="37"/>
      <c r="P26" s="225"/>
      <c r="Q26" s="286"/>
      <c r="R26" s="50"/>
      <c r="S26" s="340"/>
      <c r="T26" s="367"/>
      <c r="U26" s="225"/>
      <c r="V26" s="224"/>
    </row>
    <row r="27" spans="1:23" s="64" customFormat="1" ht="15.5" thickBot="1" x14ac:dyDescent="0.35">
      <c r="A27" s="58">
        <v>3</v>
      </c>
      <c r="B27" s="59" t="s">
        <v>18</v>
      </c>
      <c r="C27" s="59"/>
      <c r="D27" s="60"/>
      <c r="E27" s="61"/>
      <c r="F27" s="61"/>
      <c r="G27" s="62"/>
      <c r="H27" s="63"/>
      <c r="P27" s="253">
        <f>SUM('PROSIRENI PLAN 2019.'!H37)</f>
        <v>6587000</v>
      </c>
      <c r="Q27" s="287">
        <f>SUM('PROSIRENI PLAN 2019.'!J37)</f>
        <v>11095000</v>
      </c>
      <c r="R27" s="287">
        <f>SUM('PROSIRENI PLAN 2019.'!K37)</f>
        <v>11131491.760000002</v>
      </c>
      <c r="S27" s="287">
        <f>SUM(S15+S19+S25)</f>
        <v>10183107.85</v>
      </c>
      <c r="T27" s="369">
        <f>R27/Q27*100</f>
        <v>100.32890274898605</v>
      </c>
      <c r="U27" s="221"/>
      <c r="V27" s="224"/>
    </row>
    <row r="28" spans="1:23" s="64" customFormat="1" x14ac:dyDescent="0.3">
      <c r="A28" s="66"/>
      <c r="B28" s="16"/>
      <c r="C28" s="16"/>
      <c r="D28" s="16"/>
      <c r="E28" s="16"/>
      <c r="F28" s="16"/>
      <c r="G28" s="68"/>
      <c r="H28" s="7"/>
      <c r="P28" s="235"/>
      <c r="Q28" s="235"/>
      <c r="R28" s="67"/>
      <c r="S28" s="395"/>
      <c r="T28" s="49"/>
      <c r="U28" s="376"/>
    </row>
    <row r="29" spans="1:23" x14ac:dyDescent="0.3">
      <c r="A29" s="69">
        <v>4</v>
      </c>
      <c r="B29" s="15" t="s">
        <v>19</v>
      </c>
      <c r="C29" s="70"/>
      <c r="D29" s="70"/>
      <c r="E29" s="70"/>
      <c r="F29" s="70"/>
      <c r="G29" s="72"/>
      <c r="H29" s="11"/>
      <c r="P29" s="236"/>
      <c r="Q29" s="288"/>
      <c r="R29" s="71"/>
      <c r="S29" s="396"/>
      <c r="T29" s="71"/>
      <c r="U29" s="377"/>
    </row>
    <row r="30" spans="1:23" ht="12.75" customHeight="1" thickBot="1" x14ac:dyDescent="0.35">
      <c r="A30" s="73"/>
      <c r="B30" s="74"/>
      <c r="C30" s="75"/>
      <c r="D30" s="75"/>
      <c r="E30" s="75"/>
      <c r="F30" s="75"/>
      <c r="G30" s="77"/>
      <c r="H30" s="78"/>
      <c r="P30" s="254"/>
      <c r="Q30" s="289"/>
      <c r="R30" s="76"/>
      <c r="S30" s="397"/>
      <c r="T30" s="76"/>
      <c r="U30" s="378"/>
    </row>
    <row r="31" spans="1:23" s="8" customFormat="1" ht="15.5" thickBot="1" x14ac:dyDescent="0.35">
      <c r="A31" s="79">
        <v>41</v>
      </c>
      <c r="B31" s="74" t="s">
        <v>20</v>
      </c>
      <c r="C31" s="74"/>
      <c r="D31" s="74"/>
      <c r="E31" s="74"/>
      <c r="F31" s="80"/>
      <c r="G31" s="82"/>
      <c r="H31" s="14"/>
      <c r="P31" s="251"/>
      <c r="Q31" s="290"/>
      <c r="R31" s="81"/>
      <c r="S31" s="398"/>
      <c r="T31" s="80"/>
      <c r="U31" s="379"/>
    </row>
    <row r="32" spans="1:23" s="8" customFormat="1" ht="15.5" thickBot="1" x14ac:dyDescent="0.35">
      <c r="A32" s="79">
        <v>411</v>
      </c>
      <c r="B32" s="83" t="s">
        <v>21</v>
      </c>
      <c r="C32" s="84"/>
      <c r="D32" s="84"/>
      <c r="E32" s="84"/>
      <c r="F32" s="84"/>
      <c r="G32" s="85"/>
      <c r="H32" s="86"/>
      <c r="P32" s="255">
        <f>SUM('PROSIRENI PLAN 2019.'!H41)</f>
        <v>1250000</v>
      </c>
      <c r="Q32" s="291">
        <f>SUM('PROSIRENI PLAN 2019.'!J41)</f>
        <v>2300000</v>
      </c>
      <c r="R32" s="279">
        <f>SUM('PROSIRENI PLAN 2019.'!K41)</f>
        <v>1914210.05</v>
      </c>
      <c r="S32" s="399">
        <f>'PROSIRENI PLAN 2019.'!L41</f>
        <v>2200000</v>
      </c>
      <c r="T32" s="389">
        <f t="shared" ref="T32:T35" si="2">R32/Q32*100</f>
        <v>83.226523913043479</v>
      </c>
      <c r="U32" s="380"/>
      <c r="V32" s="149"/>
    </row>
    <row r="33" spans="1:22" s="8" customFormat="1" ht="15.5" thickBot="1" x14ac:dyDescent="0.35">
      <c r="A33" s="79">
        <v>412</v>
      </c>
      <c r="B33" s="87" t="s">
        <v>23</v>
      </c>
      <c r="C33" s="87"/>
      <c r="D33" s="87"/>
      <c r="E33" s="87"/>
      <c r="F33" s="87"/>
      <c r="G33" s="85"/>
      <c r="H33" s="86"/>
      <c r="P33" s="255">
        <f>SUM('PROSIRENI PLAN 2019.'!H45)</f>
        <v>20000</v>
      </c>
      <c r="Q33" s="291">
        <f>SUM('PROSIRENI PLAN 2019.'!J45)</f>
        <v>90000</v>
      </c>
      <c r="R33" s="279">
        <f>SUM('PROSIRENI PLAN 2019.'!K45)</f>
        <v>27500</v>
      </c>
      <c r="S33" s="399">
        <f>'PROSIRENI PLAN 2019.'!L45</f>
        <v>90000</v>
      </c>
      <c r="T33" s="389">
        <f t="shared" si="2"/>
        <v>30.555555555555557</v>
      </c>
      <c r="U33" s="380"/>
      <c r="V33" s="224"/>
    </row>
    <row r="34" spans="1:22" s="8" customFormat="1" x14ac:dyDescent="0.3">
      <c r="A34" s="79">
        <v>413</v>
      </c>
      <c r="B34" s="87" t="s">
        <v>27</v>
      </c>
      <c r="C34" s="87"/>
      <c r="D34" s="87"/>
      <c r="E34" s="87"/>
      <c r="F34" s="87"/>
      <c r="G34" s="85"/>
      <c r="H34" s="86"/>
      <c r="P34" s="256">
        <f>SUM('PROSIRENI PLAN 2019.'!H50)</f>
        <v>205000</v>
      </c>
      <c r="Q34" s="291">
        <f>SUM('PROSIRENI PLAN 2019.'!J50)</f>
        <v>450000</v>
      </c>
      <c r="R34" s="279">
        <f>SUM('PROSIRENI PLAN 2019.'!K50)</f>
        <v>332263.03000000003</v>
      </c>
      <c r="S34" s="399">
        <f>'PROSIRENI PLAN 2019.'!L50</f>
        <v>395000</v>
      </c>
      <c r="T34" s="389">
        <f t="shared" si="2"/>
        <v>73.836228888888897</v>
      </c>
      <c r="U34" s="381"/>
      <c r="V34" s="149"/>
    </row>
    <row r="35" spans="1:22" s="42" customFormat="1" ht="15.5" thickBot="1" x14ac:dyDescent="0.35">
      <c r="A35" s="88">
        <v>41</v>
      </c>
      <c r="B35" s="89" t="s">
        <v>31</v>
      </c>
      <c r="C35" s="90"/>
      <c r="D35" s="90"/>
      <c r="E35" s="90"/>
      <c r="F35" s="90"/>
      <c r="G35" s="91"/>
      <c r="H35" s="92"/>
      <c r="P35" s="237">
        <f>SUM('PROSIRENI PLAN 2019.'!H54)</f>
        <v>1475000</v>
      </c>
      <c r="Q35" s="292">
        <f>SUM('PROSIRENI PLAN 2019.'!J54)</f>
        <v>2840000</v>
      </c>
      <c r="R35" s="292">
        <f>SUM('PROSIRENI PLAN 2019.'!K54)</f>
        <v>2273973.08</v>
      </c>
      <c r="S35" s="400">
        <f>SUM(S32:S34)</f>
        <v>2685000</v>
      </c>
      <c r="T35" s="390">
        <f t="shared" si="2"/>
        <v>80.069474647887333</v>
      </c>
      <c r="U35" s="345"/>
      <c r="V35" s="224"/>
    </row>
    <row r="36" spans="1:22" s="42" customFormat="1" ht="15.5" thickTop="1" x14ac:dyDescent="0.3">
      <c r="A36" s="43"/>
      <c r="B36" s="44"/>
      <c r="C36" s="44"/>
      <c r="D36" s="44"/>
      <c r="E36" s="44"/>
      <c r="F36" s="44"/>
      <c r="G36" s="94"/>
      <c r="H36" s="95"/>
      <c r="P36" s="257"/>
      <c r="Q36" s="298"/>
      <c r="R36" s="93"/>
      <c r="S36" s="401"/>
      <c r="T36" s="93"/>
      <c r="U36" s="373"/>
    </row>
    <row r="37" spans="1:22" s="8" customFormat="1" ht="15.5" thickBot="1" x14ac:dyDescent="0.35">
      <c r="A37" s="79">
        <v>42</v>
      </c>
      <c r="B37" s="74" t="s">
        <v>32</v>
      </c>
      <c r="C37" s="74"/>
      <c r="D37" s="74"/>
      <c r="E37" s="74"/>
      <c r="F37" s="80"/>
      <c r="G37" s="85"/>
      <c r="H37" s="86"/>
      <c r="P37" s="251"/>
      <c r="Q37" s="299"/>
      <c r="R37" s="96"/>
      <c r="S37" s="321"/>
      <c r="T37" s="96"/>
      <c r="U37" s="382"/>
    </row>
    <row r="38" spans="1:22" s="8" customFormat="1" ht="15.5" thickBot="1" x14ac:dyDescent="0.35">
      <c r="A38" s="97">
        <v>421</v>
      </c>
      <c r="B38" s="83" t="s">
        <v>33</v>
      </c>
      <c r="C38" s="87"/>
      <c r="D38" s="87"/>
      <c r="E38" s="87"/>
      <c r="F38" s="87"/>
      <c r="G38" s="94"/>
      <c r="H38" s="95"/>
      <c r="P38" s="259">
        <f>SUM('PROSIRENI PLAN 2019.'!H68)</f>
        <v>50000</v>
      </c>
      <c r="Q38" s="300">
        <f>SUM('PROSIRENI PLAN 2019.'!J68)</f>
        <v>265000</v>
      </c>
      <c r="R38" s="99">
        <f>SUM('PROSIRENI PLAN 2019.'!K68)</f>
        <v>121961.44</v>
      </c>
      <c r="S38" s="341">
        <f>'PROSIRENI PLAN 2019.'!L68</f>
        <v>192000</v>
      </c>
      <c r="T38" s="391">
        <f>R38/Q38*100</f>
        <v>46.023184905660379</v>
      </c>
      <c r="U38" s="380"/>
      <c r="V38" s="224"/>
    </row>
    <row r="39" spans="1:22" s="8" customFormat="1" ht="15.5" thickBot="1" x14ac:dyDescent="0.35">
      <c r="A39" s="97"/>
      <c r="B39" s="87"/>
      <c r="C39" s="87"/>
      <c r="D39" s="87"/>
      <c r="E39" s="87"/>
      <c r="F39" s="87"/>
      <c r="G39" s="94"/>
      <c r="H39" s="95"/>
      <c r="P39" s="251"/>
      <c r="Q39" s="300"/>
      <c r="R39" s="99"/>
      <c r="S39" s="341"/>
      <c r="T39" s="99"/>
      <c r="U39" s="379"/>
    </row>
    <row r="40" spans="1:22" s="8" customFormat="1" ht="15.5" thickBot="1" x14ac:dyDescent="0.35">
      <c r="A40" s="79">
        <v>422</v>
      </c>
      <c r="B40" s="87" t="s">
        <v>44</v>
      </c>
      <c r="C40" s="87"/>
      <c r="D40" s="87"/>
      <c r="E40" s="87"/>
      <c r="F40" s="87"/>
      <c r="G40" s="98"/>
      <c r="H40" s="95"/>
      <c r="P40" s="259">
        <f>SUM('PROSIRENI PLAN 2019.'!H98)</f>
        <v>914871.21000000008</v>
      </c>
      <c r="Q40" s="300">
        <f>SUM(Q41:Q42)</f>
        <v>1030000</v>
      </c>
      <c r="R40" s="300">
        <f>SUM(R41:R42)</f>
        <v>688569.32000000007</v>
      </c>
      <c r="S40" s="341">
        <f>SUM(S41:S42)</f>
        <v>1340000</v>
      </c>
      <c r="T40" s="391">
        <f t="shared" ref="T40:T42" si="3">R40/Q40*100</f>
        <v>66.851390291262149</v>
      </c>
      <c r="U40" s="380"/>
      <c r="V40" s="224"/>
    </row>
    <row r="41" spans="1:22" s="3" customFormat="1" ht="15.5" thickBot="1" x14ac:dyDescent="0.35">
      <c r="A41" s="100">
        <v>42211</v>
      </c>
      <c r="B41" s="84" t="s">
        <v>45</v>
      </c>
      <c r="C41" s="84"/>
      <c r="D41" s="84"/>
      <c r="E41" s="84"/>
      <c r="F41" s="84"/>
      <c r="G41" s="101"/>
      <c r="H41" s="102"/>
      <c r="P41" s="255">
        <f>SUM('PROSIRENI PLAN 2019.'!H72)</f>
        <v>758871.21000000008</v>
      </c>
      <c r="Q41" s="301">
        <f>SUM('PROSIRENI PLAN 2019.'!J72)</f>
        <v>710000</v>
      </c>
      <c r="R41" s="293">
        <f>SUM('PROSIRENI PLAN 2019.'!K72)</f>
        <v>434592.45</v>
      </c>
      <c r="S41" s="319">
        <f>'PROSIRENI PLAN 2019.'!L72</f>
        <v>1020000</v>
      </c>
      <c r="T41" s="389">
        <f t="shared" si="3"/>
        <v>61.210204225352115</v>
      </c>
      <c r="U41" s="380"/>
      <c r="V41" s="224"/>
    </row>
    <row r="42" spans="1:22" s="3" customFormat="1" ht="15.5" thickBot="1" x14ac:dyDescent="0.35">
      <c r="A42" s="100">
        <v>42212</v>
      </c>
      <c r="B42" s="84" t="s">
        <v>158</v>
      </c>
      <c r="C42" s="84"/>
      <c r="D42" s="84"/>
      <c r="E42" s="84"/>
      <c r="F42" s="84"/>
      <c r="G42" s="101"/>
      <c r="H42" s="102"/>
      <c r="P42" s="255">
        <f>SUM('PROSIRENI PLAN 2019.'!H94)</f>
        <v>156000</v>
      </c>
      <c r="Q42" s="301">
        <f>SUM('PROSIRENI PLAN 2019.'!J94)</f>
        <v>320000</v>
      </c>
      <c r="R42" s="293">
        <f>SUM('PROSIRENI PLAN 2019.'!K94)</f>
        <v>253976.87</v>
      </c>
      <c r="S42" s="319">
        <f>'PROSIRENI PLAN 2019.'!L94</f>
        <v>320000</v>
      </c>
      <c r="T42" s="389">
        <f t="shared" si="3"/>
        <v>79.367771875000003</v>
      </c>
      <c r="U42" s="383"/>
      <c r="V42" s="224"/>
    </row>
    <row r="43" spans="1:22" s="8" customFormat="1" ht="15.5" thickBot="1" x14ac:dyDescent="0.35">
      <c r="A43" s="79"/>
      <c r="B43" s="87"/>
      <c r="C43" s="87"/>
      <c r="D43" s="87"/>
      <c r="E43" s="87"/>
      <c r="F43" s="80"/>
      <c r="G43" s="94"/>
      <c r="H43" s="95"/>
      <c r="P43" s="251"/>
      <c r="Q43" s="300"/>
      <c r="R43" s="99"/>
      <c r="S43" s="341"/>
      <c r="T43" s="99"/>
      <c r="U43" s="379"/>
    </row>
    <row r="44" spans="1:22" s="8" customFormat="1" ht="15.5" thickBot="1" x14ac:dyDescent="0.35">
      <c r="A44" s="79">
        <v>424</v>
      </c>
      <c r="B44" s="87" t="s">
        <v>59</v>
      </c>
      <c r="C44" s="87"/>
      <c r="D44" s="87"/>
      <c r="E44" s="87"/>
      <c r="F44" s="87"/>
      <c r="G44" s="94"/>
      <c r="H44" s="95"/>
      <c r="P44" s="259">
        <f>SUM('PROSIRENI PLAN 2019.'!H114)</f>
        <v>269500</v>
      </c>
      <c r="Q44" s="300">
        <f>SUM(Q45:Q46)</f>
        <v>400000</v>
      </c>
      <c r="R44" s="300">
        <f>SUM(R45:R46)</f>
        <v>283183.84999999998</v>
      </c>
      <c r="S44" s="341">
        <f>SUM(S45:S46)</f>
        <v>350000</v>
      </c>
      <c r="T44" s="391">
        <f t="shared" ref="T44:T46" si="4">R44/Q44*100</f>
        <v>70.795962500000002</v>
      </c>
      <c r="U44" s="380"/>
      <c r="V44" s="224"/>
    </row>
    <row r="45" spans="1:22" s="3" customFormat="1" ht="15.5" thickBot="1" x14ac:dyDescent="0.35">
      <c r="A45" s="100">
        <v>4241</v>
      </c>
      <c r="B45" s="84" t="s">
        <v>60</v>
      </c>
      <c r="C45" s="84"/>
      <c r="D45" s="84"/>
      <c r="E45" s="84"/>
      <c r="F45" s="84"/>
      <c r="G45" s="101"/>
      <c r="H45" s="102"/>
      <c r="P45" s="255">
        <f>SUM('PROSIRENI PLAN 2019.'!H101)</f>
        <v>79500</v>
      </c>
      <c r="Q45" s="301">
        <f>SUM('PROSIRENI PLAN 2019.'!J101)</f>
        <v>150000</v>
      </c>
      <c r="R45" s="293">
        <f>SUM('PROSIRENI PLAN 2019.'!K101)</f>
        <v>140890</v>
      </c>
      <c r="S45" s="319">
        <f>'PROSIRENI PLAN 2019.'!L101</f>
        <v>160000</v>
      </c>
      <c r="T45" s="389">
        <f t="shared" si="4"/>
        <v>93.926666666666677</v>
      </c>
      <c r="U45" s="383"/>
      <c r="V45" s="224"/>
    </row>
    <row r="46" spans="1:22" s="3" customFormat="1" ht="15.5" thickBot="1" x14ac:dyDescent="0.35">
      <c r="A46" s="100">
        <v>4243</v>
      </c>
      <c r="B46" s="84" t="s">
        <v>65</v>
      </c>
      <c r="C46" s="84"/>
      <c r="D46" s="84"/>
      <c r="E46" s="84"/>
      <c r="F46" s="84"/>
      <c r="G46" s="101"/>
      <c r="H46" s="102"/>
      <c r="P46" s="255">
        <f>SUM('PROSIRENI PLAN 2019.'!H108)</f>
        <v>190000</v>
      </c>
      <c r="Q46" s="301">
        <f>SUM('PROSIRENI PLAN 2019.'!J108)</f>
        <v>250000</v>
      </c>
      <c r="R46" s="293">
        <f>SUM('PROSIRENI PLAN 2019.'!K108)</f>
        <v>142293.84999999998</v>
      </c>
      <c r="S46" s="319">
        <f>'PROSIRENI PLAN 2019.'!L108</f>
        <v>190000</v>
      </c>
      <c r="T46" s="316">
        <f t="shared" si="4"/>
        <v>56.917539999999988</v>
      </c>
      <c r="U46" s="210"/>
      <c r="V46" s="149"/>
    </row>
    <row r="47" spans="1:22" s="8" customFormat="1" ht="15.5" thickBot="1" x14ac:dyDescent="0.35">
      <c r="A47" s="79"/>
      <c r="B47" s="87"/>
      <c r="C47" s="87"/>
      <c r="D47" s="87"/>
      <c r="E47" s="87"/>
      <c r="F47" s="87"/>
      <c r="G47" s="94"/>
      <c r="H47" s="95"/>
      <c r="P47" s="251"/>
      <c r="Q47" s="300"/>
      <c r="R47" s="99"/>
      <c r="S47" s="341"/>
      <c r="T47" s="341"/>
      <c r="U47" s="208"/>
    </row>
    <row r="48" spans="1:22" s="8" customFormat="1" ht="15.5" thickBot="1" x14ac:dyDescent="0.35">
      <c r="A48" s="79">
        <v>425</v>
      </c>
      <c r="B48" s="87" t="s">
        <v>71</v>
      </c>
      <c r="C48" s="87"/>
      <c r="D48" s="87"/>
      <c r="E48" s="87"/>
      <c r="F48" s="87"/>
      <c r="G48" s="98"/>
      <c r="H48" s="95"/>
      <c r="P48" s="259">
        <f>SUM(P49:P56)</f>
        <v>1599230.71</v>
      </c>
      <c r="Q48" s="300">
        <f>SUM(Q49:Q56)</f>
        <v>2786000</v>
      </c>
      <c r="R48" s="300">
        <f>SUM(R49:R56)</f>
        <v>1951785.9100000001</v>
      </c>
      <c r="S48" s="341">
        <f>SUM(S49:S56)</f>
        <v>2256000</v>
      </c>
      <c r="T48" s="349">
        <f t="shared" ref="T48:T56" si="5">R48/Q48*100</f>
        <v>70.056924264178036</v>
      </c>
      <c r="U48" s="200"/>
      <c r="V48" s="224"/>
    </row>
    <row r="49" spans="1:22" s="3" customFormat="1" ht="15.5" thickBot="1" x14ac:dyDescent="0.35">
      <c r="A49" s="103">
        <v>4251</v>
      </c>
      <c r="B49" s="104" t="s">
        <v>165</v>
      </c>
      <c r="C49" s="105"/>
      <c r="D49" s="105"/>
      <c r="E49" s="105"/>
      <c r="F49" s="105"/>
      <c r="G49" s="101"/>
      <c r="H49" s="102"/>
      <c r="P49" s="255">
        <f>SUM('PROSIRENI PLAN 2019.'!H118)</f>
        <v>156000</v>
      </c>
      <c r="Q49" s="301">
        <f>SUM('PROSIRENI PLAN 2019.'!J118)</f>
        <v>225000</v>
      </c>
      <c r="R49" s="293">
        <f>SUM('PROSIRENI PLAN 2019.'!K118)</f>
        <v>223746.15000000002</v>
      </c>
      <c r="S49" s="319">
        <f>'PROSIRENI PLAN 2019.'!L118</f>
        <v>260000</v>
      </c>
      <c r="T49" s="316">
        <f t="shared" si="5"/>
        <v>99.442733333333351</v>
      </c>
      <c r="U49" s="210"/>
      <c r="V49" s="149"/>
    </row>
    <row r="50" spans="1:22" s="3" customFormat="1" ht="15.5" thickBot="1" x14ac:dyDescent="0.35">
      <c r="A50" s="103">
        <v>4252</v>
      </c>
      <c r="B50" s="106" t="s">
        <v>159</v>
      </c>
      <c r="C50" s="105"/>
      <c r="D50" s="105"/>
      <c r="E50" s="105"/>
      <c r="F50" s="105"/>
      <c r="G50" s="101"/>
      <c r="H50" s="102"/>
      <c r="P50" s="255">
        <f>SUM('PROSIRENI PLAN 2019.'!H125)</f>
        <v>171000</v>
      </c>
      <c r="Q50" s="302">
        <f>SUM('PROSIRENI PLAN 2019.'!J125)</f>
        <v>236000</v>
      </c>
      <c r="R50" s="294">
        <f>SUM('PROSIRENI PLAN 2019.'!K125)</f>
        <v>179292.99</v>
      </c>
      <c r="S50" s="402">
        <f>'PROSIRENI PLAN 2019.'!L125</f>
        <v>206000</v>
      </c>
      <c r="T50" s="316">
        <f t="shared" si="5"/>
        <v>75.971605932203389</v>
      </c>
      <c r="U50" s="210"/>
      <c r="V50" s="224"/>
    </row>
    <row r="51" spans="1:22" s="3" customFormat="1" ht="15.5" thickBot="1" x14ac:dyDescent="0.35">
      <c r="A51" s="103">
        <v>4253</v>
      </c>
      <c r="B51" s="106" t="s">
        <v>82</v>
      </c>
      <c r="C51" s="105"/>
      <c r="D51" s="105"/>
      <c r="E51" s="105"/>
      <c r="F51" s="105"/>
      <c r="G51" s="101"/>
      <c r="H51" s="102"/>
      <c r="P51" s="255">
        <f>SUM('PROSIRENI PLAN 2019.'!I131)</f>
        <v>0</v>
      </c>
      <c r="Q51" s="302">
        <f>SUM('PROSIRENI PLAN 2019.'!J131)</f>
        <v>65000</v>
      </c>
      <c r="R51" s="294">
        <v>50000</v>
      </c>
      <c r="S51" s="402">
        <f>'PROSIRENI PLAN 2019.'!L131</f>
        <v>155000</v>
      </c>
      <c r="T51" s="316">
        <f t="shared" si="5"/>
        <v>76.923076923076934</v>
      </c>
      <c r="U51" s="210"/>
      <c r="V51" s="224"/>
    </row>
    <row r="52" spans="1:22" s="3" customFormat="1" ht="15.5" thickBot="1" x14ac:dyDescent="0.35">
      <c r="A52" s="107">
        <v>4254</v>
      </c>
      <c r="B52" s="104" t="s">
        <v>88</v>
      </c>
      <c r="C52" s="108"/>
      <c r="D52" s="108"/>
      <c r="E52" s="108"/>
      <c r="F52" s="108"/>
      <c r="G52" s="101"/>
      <c r="H52" s="102"/>
      <c r="P52" s="255">
        <f>SUM('PROSIRENI PLAN 2019.'!H141)</f>
        <v>274000</v>
      </c>
      <c r="Q52" s="301">
        <f>SUM('PROSIRENI PLAN 2019.'!J141)</f>
        <v>275000</v>
      </c>
      <c r="R52" s="293">
        <f>SUM('PROSIRENI PLAN 2019.'!K141)</f>
        <v>212923.44</v>
      </c>
      <c r="S52" s="319">
        <f>'PROSIRENI PLAN 2019.'!L141</f>
        <v>250000</v>
      </c>
      <c r="T52" s="316">
        <f t="shared" si="5"/>
        <v>77.426705454545456</v>
      </c>
      <c r="U52" s="210"/>
      <c r="V52" s="224"/>
    </row>
    <row r="53" spans="1:22" s="3" customFormat="1" ht="15.5" thickBot="1" x14ac:dyDescent="0.35">
      <c r="A53" s="107">
        <v>4255</v>
      </c>
      <c r="B53" s="104" t="s">
        <v>96</v>
      </c>
      <c r="C53" s="108"/>
      <c r="D53" s="108"/>
      <c r="E53" s="108"/>
      <c r="F53" s="108"/>
      <c r="G53" s="101"/>
      <c r="H53" s="102"/>
      <c r="P53" s="255">
        <f>SUM('PROSIRENI PLAN 2019.'!H150)</f>
        <v>4000</v>
      </c>
      <c r="Q53" s="301">
        <f>SUM('PROSIRENI PLAN 2019.'!J150)</f>
        <v>30000</v>
      </c>
      <c r="R53" s="293">
        <f>SUM('PROSIRENI PLAN 2019.'!K150)</f>
        <v>2575</v>
      </c>
      <c r="S53" s="319">
        <f>'PROSIRENI PLAN 2019.'!L150</f>
        <v>10000</v>
      </c>
      <c r="T53" s="316">
        <f t="shared" si="5"/>
        <v>8.5833333333333339</v>
      </c>
      <c r="U53" s="210"/>
      <c r="V53" s="224"/>
    </row>
    <row r="54" spans="1:22" s="3" customFormat="1" ht="15.5" thickBot="1" x14ac:dyDescent="0.35">
      <c r="A54" s="107">
        <v>4257</v>
      </c>
      <c r="B54" s="104" t="s">
        <v>98</v>
      </c>
      <c r="C54" s="108"/>
      <c r="D54" s="108"/>
      <c r="E54" s="108"/>
      <c r="F54" s="108"/>
      <c r="G54" s="101"/>
      <c r="H54" s="102"/>
      <c r="P54" s="255">
        <f>SUM('PROSIRENI PLAN 2019.'!H153)</f>
        <v>737628.13</v>
      </c>
      <c r="Q54" s="301">
        <f>SUM('PROSIRENI PLAN 2019.'!J153)</f>
        <v>805000</v>
      </c>
      <c r="R54" s="293">
        <f>SUM('PROSIRENI PLAN 2019.'!K153)</f>
        <v>529667.24</v>
      </c>
      <c r="S54" s="319">
        <f>'PROSIRENI PLAN 2019.'!L153</f>
        <v>545000</v>
      </c>
      <c r="T54" s="316">
        <f t="shared" si="5"/>
        <v>65.797172670807456</v>
      </c>
      <c r="U54" s="210"/>
      <c r="V54" s="224"/>
    </row>
    <row r="55" spans="1:22" s="111" customFormat="1" ht="15.5" thickBot="1" x14ac:dyDescent="0.35">
      <c r="A55" s="107">
        <v>4258</v>
      </c>
      <c r="B55" s="104" t="s">
        <v>105</v>
      </c>
      <c r="C55" s="108"/>
      <c r="D55" s="108"/>
      <c r="E55" s="108"/>
      <c r="F55" s="108"/>
      <c r="G55" s="109"/>
      <c r="H55" s="110"/>
      <c r="P55" s="255">
        <f>SUM('PROSIRENI PLAN 2019.'!H167)</f>
        <v>100000</v>
      </c>
      <c r="Q55" s="301">
        <f>SUM('PROSIRENI PLAN 2019.'!J167)</f>
        <v>170000</v>
      </c>
      <c r="R55" s="293">
        <f>SUM('PROSIRENI PLAN 2019.'!K167)</f>
        <v>64173.64</v>
      </c>
      <c r="S55" s="319">
        <f>'PROSIRENI PLAN 2019.'!L167</f>
        <v>125000</v>
      </c>
      <c r="T55" s="316">
        <f t="shared" si="5"/>
        <v>37.749200000000002</v>
      </c>
      <c r="U55" s="210"/>
      <c r="V55" s="149"/>
    </row>
    <row r="56" spans="1:22" s="3" customFormat="1" ht="15.5" thickBot="1" x14ac:dyDescent="0.35">
      <c r="A56" s="165">
        <v>4259</v>
      </c>
      <c r="B56" s="104" t="s">
        <v>109</v>
      </c>
      <c r="C56" s="108"/>
      <c r="D56" s="108"/>
      <c r="E56" s="108"/>
      <c r="F56" s="108"/>
      <c r="G56" s="101"/>
      <c r="H56" s="102"/>
      <c r="P56" s="255">
        <f>SUM('PROSIRENI PLAN 2019.'!H172)</f>
        <v>156602.57999999999</v>
      </c>
      <c r="Q56" s="301">
        <f>SUM('PROSIRENI PLAN 2019.'!J172)</f>
        <v>980000</v>
      </c>
      <c r="R56" s="293">
        <f>SUM('PROSIRENI PLAN 2019.'!K172)</f>
        <v>689407.45000000007</v>
      </c>
      <c r="S56" s="319">
        <f>'PROSIRENI PLAN 2019.'!L172</f>
        <v>705000</v>
      </c>
      <c r="T56" s="316">
        <f t="shared" si="5"/>
        <v>70.34769897959184</v>
      </c>
      <c r="U56" s="210"/>
      <c r="V56" s="224"/>
    </row>
    <row r="57" spans="1:22" s="3" customFormat="1" ht="15.5" thickBot="1" x14ac:dyDescent="0.35">
      <c r="A57" s="169"/>
      <c r="B57" s="27"/>
      <c r="C57" s="27"/>
      <c r="D57" s="27"/>
      <c r="E57" s="27"/>
      <c r="F57" s="27"/>
      <c r="G57" s="101"/>
      <c r="H57" s="102"/>
      <c r="P57" s="232"/>
      <c r="Q57" s="303"/>
      <c r="R57" s="170"/>
      <c r="S57" s="342"/>
      <c r="T57" s="342"/>
      <c r="U57" s="207"/>
    </row>
    <row r="58" spans="1:22" s="8" customFormat="1" ht="15.5" thickBot="1" x14ac:dyDescent="0.35">
      <c r="A58" s="97">
        <v>429</v>
      </c>
      <c r="B58" s="112" t="s">
        <v>115</v>
      </c>
      <c r="C58" s="74"/>
      <c r="D58" s="74"/>
      <c r="E58" s="74"/>
      <c r="F58" s="81"/>
      <c r="G58" s="114"/>
      <c r="H58" s="95"/>
      <c r="P58" s="260">
        <f>SUM('PROSIRENI PLAN 2019.'!I203)</f>
        <v>1119210.8799999999</v>
      </c>
      <c r="Q58" s="304">
        <f>SUM(Q59:Q62)</f>
        <v>2149000</v>
      </c>
      <c r="R58" s="304">
        <f>SUM(R59:R62)</f>
        <v>1927549.84</v>
      </c>
      <c r="S58" s="317">
        <f>SUM(S59:S61)</f>
        <v>2157000</v>
      </c>
      <c r="T58" s="349">
        <f t="shared" ref="T58:T61" si="6">R58/Q58*100</f>
        <v>89.695199627733828</v>
      </c>
      <c r="U58" s="200"/>
      <c r="V58" s="224"/>
    </row>
    <row r="59" spans="1:22" s="13" customFormat="1" ht="15.5" thickBot="1" x14ac:dyDescent="0.35">
      <c r="A59" s="115">
        <v>4291</v>
      </c>
      <c r="B59" s="106" t="s">
        <v>116</v>
      </c>
      <c r="C59" s="105"/>
      <c r="D59" s="105"/>
      <c r="E59" s="105"/>
      <c r="F59" s="105"/>
      <c r="G59" s="116"/>
      <c r="H59" s="117"/>
      <c r="P59" s="255">
        <f>SUM('PROSIRENI PLAN 2019.'!H187)</f>
        <v>971762.89</v>
      </c>
      <c r="Q59" s="302">
        <f>SUM('PROSIRENI PLAN 2019.'!J186)</f>
        <v>1824000</v>
      </c>
      <c r="R59" s="294">
        <f>SUM('PROSIRENI PLAN 2019.'!K188)</f>
        <v>1744004.71</v>
      </c>
      <c r="S59" s="402">
        <f>'PROSIRENI PLAN 2019.'!L186</f>
        <v>1824000</v>
      </c>
      <c r="T59" s="316">
        <f t="shared" si="6"/>
        <v>95.614293311403515</v>
      </c>
      <c r="U59" s="211"/>
      <c r="V59" s="224"/>
    </row>
    <row r="60" spans="1:22" s="3" customFormat="1" ht="15.5" thickBot="1" x14ac:dyDescent="0.35">
      <c r="A60" s="107">
        <v>4292</v>
      </c>
      <c r="B60" s="104" t="s">
        <v>117</v>
      </c>
      <c r="C60" s="108"/>
      <c r="D60" s="108"/>
      <c r="E60" s="108"/>
      <c r="F60" s="108"/>
      <c r="G60" s="101"/>
      <c r="H60" s="102"/>
      <c r="P60" s="255">
        <f>SUM('PROSIRENI PLAN 2019.'!H190)</f>
        <v>120000</v>
      </c>
      <c r="Q60" s="301">
        <v>270000</v>
      </c>
      <c r="R60" s="293">
        <f>SUM('PROSIRENI PLAN 2019.'!K190)</f>
        <v>123559.27</v>
      </c>
      <c r="S60" s="319">
        <f>'PROSIRENI PLAN 2019.'!L190</f>
        <v>270000</v>
      </c>
      <c r="T60" s="316">
        <f t="shared" si="6"/>
        <v>45.762692592592593</v>
      </c>
      <c r="U60" s="210"/>
      <c r="V60" s="224"/>
    </row>
    <row r="61" spans="1:22" s="3" customFormat="1" ht="15.5" thickBot="1" x14ac:dyDescent="0.35">
      <c r="A61" s="107">
        <v>4293</v>
      </c>
      <c r="B61" s="104" t="s">
        <v>160</v>
      </c>
      <c r="C61" s="108"/>
      <c r="D61" s="108"/>
      <c r="E61" s="108"/>
      <c r="F61" s="108"/>
      <c r="G61" s="101"/>
      <c r="H61" s="102"/>
      <c r="P61" s="255">
        <f>SUM('PROSIRENI PLAN 2019.'!H195)</f>
        <v>47361.729999999996</v>
      </c>
      <c r="Q61" s="301">
        <v>55000</v>
      </c>
      <c r="R61" s="293">
        <f>SUM('PROSIRENI PLAN 2019.'!K195)</f>
        <v>59985.86</v>
      </c>
      <c r="S61" s="319">
        <f>'PROSIRENI PLAN 2019.'!L195</f>
        <v>63000</v>
      </c>
      <c r="T61" s="316">
        <f t="shared" si="6"/>
        <v>109.06519999999999</v>
      </c>
      <c r="U61" s="210"/>
      <c r="V61" s="224"/>
    </row>
    <row r="62" spans="1:22" s="3" customFormat="1" x14ac:dyDescent="0.3">
      <c r="A62" s="160"/>
      <c r="B62" s="161"/>
      <c r="C62" s="162"/>
      <c r="D62" s="162"/>
      <c r="E62" s="162"/>
      <c r="F62" s="162"/>
      <c r="G62" s="101"/>
      <c r="H62" s="102"/>
      <c r="P62" s="236"/>
      <c r="Q62" s="305"/>
      <c r="R62" s="295"/>
      <c r="S62" s="403"/>
      <c r="T62" s="319"/>
      <c r="U62" s="214"/>
    </row>
    <row r="63" spans="1:22" s="42" customFormat="1" ht="15.5" thickBot="1" x14ac:dyDescent="0.35">
      <c r="A63" s="88">
        <v>42</v>
      </c>
      <c r="B63" s="89" t="s">
        <v>127</v>
      </c>
      <c r="C63" s="90"/>
      <c r="D63" s="90"/>
      <c r="E63" s="90"/>
      <c r="F63" s="90"/>
      <c r="G63" s="91"/>
      <c r="H63" s="135"/>
      <c r="P63" s="237">
        <f>SUM('PROSIRENI PLAN 2019.'!H204)</f>
        <v>3972726.54</v>
      </c>
      <c r="Q63" s="292">
        <f>SUM(Q38+Q40+Q44+Q48+Q58)</f>
        <v>6630000</v>
      </c>
      <c r="R63" s="280">
        <f>SUM('PROSIRENI PLAN 2019.'!K204)</f>
        <v>4973050.3600000003</v>
      </c>
      <c r="S63" s="404">
        <f>SUM(S38+S40+S44+S48+S58)</f>
        <v>6295000</v>
      </c>
      <c r="T63" s="366">
        <f t="shared" ref="T63" si="7">R63/Q63*100</f>
        <v>75.008301055806953</v>
      </c>
      <c r="U63" s="222"/>
      <c r="V63" s="224"/>
    </row>
    <row r="64" spans="1:22" s="42" customFormat="1" ht="16" thickTop="1" thickBot="1" x14ac:dyDescent="0.35">
      <c r="A64" s="119"/>
      <c r="B64" s="26"/>
      <c r="C64" s="26"/>
      <c r="D64" s="26"/>
      <c r="E64" s="26"/>
      <c r="F64" s="26"/>
      <c r="G64" s="118"/>
      <c r="H64" s="92"/>
      <c r="P64" s="234"/>
      <c r="Q64" s="258"/>
      <c r="R64" s="65"/>
      <c r="S64" s="343"/>
      <c r="T64" s="367"/>
      <c r="U64" s="215"/>
    </row>
    <row r="65" spans="1:22" s="42" customFormat="1" ht="15.5" thickBot="1" x14ac:dyDescent="0.35">
      <c r="A65" s="150">
        <v>43</v>
      </c>
      <c r="B65" s="151" t="s">
        <v>161</v>
      </c>
      <c r="C65" s="151"/>
      <c r="D65" s="151"/>
      <c r="E65" s="151"/>
      <c r="F65" s="152"/>
      <c r="G65" s="36"/>
      <c r="H65" s="37"/>
      <c r="P65" s="238">
        <f>SUM('PROSIRENI PLAN 2019.'!H206)</f>
        <v>260000</v>
      </c>
      <c r="Q65" s="238">
        <f>SUM('PROSIRENI PLAN 2019.'!J206)</f>
        <v>300000</v>
      </c>
      <c r="R65" s="370">
        <f>SUM('PROSIRENI PLAN 2019.'!K206)</f>
        <v>192729.43</v>
      </c>
      <c r="S65" s="340">
        <f>'PROSIRENI PLAN 2019.'!L206</f>
        <v>250000</v>
      </c>
      <c r="T65" s="349">
        <f>R65/Q65*100</f>
        <v>64.243143333333336</v>
      </c>
      <c r="U65" s="200"/>
      <c r="V65" s="224"/>
    </row>
    <row r="66" spans="1:22" s="42" customFormat="1" ht="15.5" thickBot="1" x14ac:dyDescent="0.35">
      <c r="A66" s="120"/>
      <c r="B66" s="26"/>
      <c r="C66" s="26"/>
      <c r="D66" s="26"/>
      <c r="E66" s="26"/>
      <c r="F66" s="151"/>
      <c r="G66" s="121"/>
      <c r="H66" s="122"/>
      <c r="P66" s="233"/>
      <c r="Q66" s="258"/>
      <c r="R66" s="371"/>
      <c r="S66" s="343"/>
      <c r="T66" s="343"/>
      <c r="U66" s="208"/>
    </row>
    <row r="67" spans="1:22" s="8" customFormat="1" ht="15.5" thickBot="1" x14ac:dyDescent="0.35">
      <c r="A67" s="123">
        <v>44</v>
      </c>
      <c r="B67" s="124" t="s">
        <v>128</v>
      </c>
      <c r="C67" s="124"/>
      <c r="D67" s="124"/>
      <c r="E67" s="124"/>
      <c r="F67" s="124"/>
      <c r="G67" s="126"/>
      <c r="H67" s="127"/>
      <c r="P67" s="233"/>
      <c r="Q67" s="306"/>
      <c r="R67" s="125"/>
      <c r="S67" s="344"/>
      <c r="T67" s="344"/>
      <c r="U67" s="208"/>
    </row>
    <row r="68" spans="1:22" s="8" customFormat="1" x14ac:dyDescent="0.3">
      <c r="A68" s="153">
        <v>443</v>
      </c>
      <c r="B68" s="154" t="s">
        <v>129</v>
      </c>
      <c r="C68" s="154"/>
      <c r="D68" s="154"/>
      <c r="E68" s="154"/>
      <c r="F68" s="154"/>
      <c r="G68" s="85"/>
      <c r="H68" s="86"/>
      <c r="P68" s="239">
        <f>SUM('PROSIRENI PLAN 2019.'!H228)</f>
        <v>15000</v>
      </c>
      <c r="Q68" s="307">
        <f>SUM('PROSIRENI PLAN 2019.'!J228)</f>
        <v>20000</v>
      </c>
      <c r="R68" s="296">
        <f>SUM('PROSIRENI PLAN 2019.'!K212)</f>
        <v>32805.019999999997</v>
      </c>
      <c r="S68" s="405">
        <f>'PROSIRENI PLAN 2019.'!L210</f>
        <v>35000</v>
      </c>
      <c r="T68" s="316">
        <f>R68/Q68*100</f>
        <v>164.02509999999998</v>
      </c>
      <c r="U68" s="218"/>
      <c r="V68" s="224"/>
    </row>
    <row r="69" spans="1:22" s="42" customFormat="1" ht="15.5" thickBot="1" x14ac:dyDescent="0.35">
      <c r="A69" s="88">
        <v>44</v>
      </c>
      <c r="B69" s="90" t="s">
        <v>142</v>
      </c>
      <c r="C69" s="90"/>
      <c r="D69" s="90"/>
      <c r="E69" s="90"/>
      <c r="F69" s="90"/>
      <c r="G69" s="128"/>
      <c r="H69" s="129"/>
      <c r="P69" s="237">
        <f>SUM('PROSIRENI PLAN 2019.'!H228)</f>
        <v>15000</v>
      </c>
      <c r="Q69" s="308">
        <f>SUM(Q68)</f>
        <v>20000</v>
      </c>
      <c r="R69" s="297">
        <f>SUM(R68)</f>
        <v>32805.019999999997</v>
      </c>
      <c r="S69" s="406">
        <f>SUM(S68)</f>
        <v>35000</v>
      </c>
      <c r="T69" s="350">
        <f t="shared" ref="T69" si="8">R69/Q69*100</f>
        <v>164.02509999999998</v>
      </c>
      <c r="U69" s="346"/>
      <c r="V69" s="224"/>
    </row>
    <row r="70" spans="1:22" s="42" customFormat="1" ht="15.5" thickTop="1" x14ac:dyDescent="0.3">
      <c r="A70" s="264"/>
      <c r="B70" s="16"/>
      <c r="C70" s="16"/>
      <c r="D70" s="16"/>
      <c r="E70" s="16"/>
      <c r="F70" s="16"/>
      <c r="G70" s="94"/>
      <c r="H70" s="95"/>
      <c r="P70" s="265"/>
      <c r="Q70" s="184"/>
      <c r="R70" s="184"/>
      <c r="S70" s="184"/>
      <c r="T70" s="184"/>
      <c r="U70" s="8"/>
    </row>
    <row r="71" spans="1:22" s="42" customFormat="1" x14ac:dyDescent="0.3">
      <c r="A71" s="186"/>
      <c r="B71" s="16"/>
      <c r="C71" s="16"/>
      <c r="D71" s="16"/>
      <c r="E71" s="16"/>
      <c r="F71" s="16"/>
      <c r="G71" s="95"/>
      <c r="H71" s="95"/>
      <c r="I71" s="8"/>
      <c r="J71" s="8"/>
      <c r="K71" s="8"/>
      <c r="L71" s="8"/>
      <c r="M71" s="8"/>
      <c r="N71" s="8"/>
      <c r="O71" s="8"/>
      <c r="P71" s="16"/>
      <c r="Q71" s="185"/>
      <c r="R71" s="185"/>
      <c r="S71" s="185"/>
      <c r="T71" s="185"/>
      <c r="U71" s="373"/>
    </row>
    <row r="72" spans="1:22" s="42" customFormat="1" ht="17.5" customHeight="1" x14ac:dyDescent="0.3">
      <c r="A72" s="187"/>
      <c r="B72" s="16"/>
      <c r="C72" s="16"/>
      <c r="D72" s="16"/>
      <c r="E72" s="16"/>
      <c r="F72" s="16"/>
      <c r="G72" s="95"/>
      <c r="H72" s="95"/>
      <c r="I72" s="8"/>
      <c r="J72" s="8"/>
      <c r="K72" s="8"/>
      <c r="L72" s="8"/>
      <c r="M72" s="8"/>
      <c r="N72" s="8"/>
      <c r="O72" s="8"/>
      <c r="P72" s="16"/>
      <c r="Q72" s="185"/>
      <c r="R72" s="185"/>
      <c r="S72" s="185"/>
      <c r="T72" s="185"/>
      <c r="U72" s="8"/>
    </row>
    <row r="73" spans="1:22" s="42" customFormat="1" ht="15.5" thickBot="1" x14ac:dyDescent="0.35">
      <c r="A73" s="275"/>
      <c r="B73" s="26"/>
      <c r="C73" s="26"/>
      <c r="D73" s="26"/>
      <c r="E73" s="26"/>
      <c r="F73" s="26"/>
      <c r="G73" s="174"/>
      <c r="H73" s="175"/>
      <c r="I73" s="176"/>
      <c r="J73" s="176"/>
      <c r="K73" s="176"/>
      <c r="L73" s="176"/>
      <c r="M73" s="176"/>
      <c r="N73" s="176"/>
      <c r="O73" s="176"/>
      <c r="P73" s="26"/>
      <c r="Q73" s="205"/>
      <c r="R73" s="205"/>
      <c r="S73" s="185"/>
      <c r="T73" s="185"/>
      <c r="U73" s="8"/>
    </row>
    <row r="74" spans="1:22" s="42" customFormat="1" ht="15.5" thickBot="1" x14ac:dyDescent="0.35">
      <c r="A74" s="274" t="s">
        <v>0</v>
      </c>
      <c r="B74" s="178"/>
      <c r="C74" s="151"/>
      <c r="D74" s="151" t="s">
        <v>1</v>
      </c>
      <c r="E74" s="151"/>
      <c r="F74" s="151"/>
      <c r="G74" s="179"/>
      <c r="H74" s="180"/>
      <c r="I74" s="181"/>
      <c r="J74" s="181"/>
      <c r="K74" s="181"/>
      <c r="L74" s="181"/>
      <c r="M74" s="181"/>
      <c r="N74" s="181"/>
      <c r="O74" s="181"/>
      <c r="P74" s="233" t="s">
        <v>181</v>
      </c>
      <c r="Q74" s="310" t="s">
        <v>204</v>
      </c>
      <c r="R74" s="182" t="s">
        <v>182</v>
      </c>
      <c r="S74" s="409" t="s">
        <v>215</v>
      </c>
      <c r="T74" s="384" t="s">
        <v>183</v>
      </c>
      <c r="U74" s="215"/>
    </row>
    <row r="75" spans="1:22" s="8" customFormat="1" ht="15.5" thickBot="1" x14ac:dyDescent="0.35">
      <c r="A75" s="177">
        <v>45</v>
      </c>
      <c r="B75" s="15" t="s">
        <v>143</v>
      </c>
      <c r="C75" s="15"/>
      <c r="D75" s="15"/>
      <c r="E75" s="15"/>
      <c r="F75" s="81"/>
      <c r="G75" s="85"/>
      <c r="H75" s="86"/>
      <c r="P75" s="248"/>
      <c r="Q75" s="299"/>
      <c r="R75" s="96"/>
      <c r="S75" s="321"/>
      <c r="T75" s="321"/>
      <c r="U75" s="208"/>
    </row>
    <row r="76" spans="1:22" s="13" customFormat="1" x14ac:dyDescent="0.3">
      <c r="A76" s="155">
        <v>451</v>
      </c>
      <c r="B76" s="156" t="s">
        <v>144</v>
      </c>
      <c r="C76" s="156"/>
      <c r="D76" s="156"/>
      <c r="E76" s="156"/>
      <c r="F76" s="156"/>
      <c r="G76" s="157"/>
      <c r="H76" s="158"/>
      <c r="P76" s="256">
        <f>SUM('PROSIRENI PLAN 2019.'!H237)</f>
        <v>182487.5</v>
      </c>
      <c r="Q76" s="291">
        <f>SUM('PROSIRENI PLAN 2019.'!J237)</f>
        <v>265000</v>
      </c>
      <c r="R76" s="279">
        <f>SUM('PROSIRENI PLAN 2019.'!K237)</f>
        <v>185000</v>
      </c>
      <c r="S76" s="399">
        <f>'PROSIRENI PLAN 2019.'!L237</f>
        <v>460000</v>
      </c>
      <c r="T76" s="316">
        <f>R76/Q76*100</f>
        <v>69.811320754716974</v>
      </c>
      <c r="U76" s="219"/>
      <c r="V76" s="149"/>
    </row>
    <row r="77" spans="1:22" s="42" customFormat="1" ht="15.5" thickBot="1" x14ac:dyDescent="0.35">
      <c r="A77" s="88">
        <v>45</v>
      </c>
      <c r="B77" s="89" t="s">
        <v>147</v>
      </c>
      <c r="C77" s="90"/>
      <c r="D77" s="90"/>
      <c r="E77" s="90"/>
      <c r="F77" s="90"/>
      <c r="G77" s="128"/>
      <c r="H77" s="129"/>
      <c r="P77" s="240">
        <f>SUM('PROSIRENI PLAN 2019.'!H237)</f>
        <v>182487.5</v>
      </c>
      <c r="Q77" s="308">
        <f>SUM(Q76)</f>
        <v>265000</v>
      </c>
      <c r="R77" s="297">
        <f>SUM(R76)</f>
        <v>185000</v>
      </c>
      <c r="S77" s="406">
        <f>SUM(S76)</f>
        <v>460000</v>
      </c>
      <c r="T77" s="348">
        <f t="shared" ref="T77" si="9">R77/Q77*100</f>
        <v>69.811320754716974</v>
      </c>
      <c r="U77" s="223"/>
      <c r="V77" s="149"/>
    </row>
    <row r="78" spans="1:22" s="42" customFormat="1" ht="16" thickTop="1" thickBot="1" x14ac:dyDescent="0.35">
      <c r="A78" s="183"/>
      <c r="B78" s="16"/>
      <c r="C78" s="16"/>
      <c r="D78" s="16"/>
      <c r="E78" s="16"/>
      <c r="F78" s="44"/>
      <c r="G78" s="114"/>
      <c r="H78" s="136"/>
      <c r="P78" s="257"/>
      <c r="Q78" s="304"/>
      <c r="R78" s="113"/>
      <c r="S78" s="317"/>
      <c r="T78" s="317"/>
      <c r="U78" s="215"/>
    </row>
    <row r="79" spans="1:22" s="8" customFormat="1" ht="15.5" thickBot="1" x14ac:dyDescent="0.35">
      <c r="A79" s="130">
        <v>46</v>
      </c>
      <c r="B79" s="87" t="s">
        <v>148</v>
      </c>
      <c r="C79" s="87"/>
      <c r="D79" s="87"/>
      <c r="E79" s="87"/>
      <c r="F79" s="80"/>
      <c r="G79" s="85"/>
      <c r="H79" s="86"/>
      <c r="P79" s="251"/>
      <c r="Q79" s="299"/>
      <c r="R79" s="96"/>
      <c r="S79" s="321"/>
      <c r="T79" s="321"/>
      <c r="U79" s="208"/>
    </row>
    <row r="80" spans="1:22" s="13" customFormat="1" ht="15.5" thickBot="1" x14ac:dyDescent="0.35">
      <c r="A80" s="155">
        <v>461</v>
      </c>
      <c r="B80" s="159" t="s">
        <v>149</v>
      </c>
      <c r="C80" s="156"/>
      <c r="D80" s="156"/>
      <c r="E80" s="156"/>
      <c r="F80" s="156"/>
      <c r="G80" s="157"/>
      <c r="H80" s="158"/>
      <c r="P80" s="255">
        <f>SUM('PROSIRENI PLAN 2019.'!H241)</f>
        <v>1000</v>
      </c>
      <c r="Q80" s="291">
        <f>SUM('PROSIRENI PLAN 2019.'!J241)</f>
        <v>0</v>
      </c>
      <c r="R80" s="279">
        <f>SUM('PROSIRENI PLAN 2019.'!K241)</f>
        <v>0</v>
      </c>
      <c r="S80" s="399"/>
      <c r="T80" s="316"/>
      <c r="U80" s="211"/>
      <c r="V80" s="224"/>
    </row>
    <row r="81" spans="1:22" s="13" customFormat="1" ht="15.5" thickBot="1" x14ac:dyDescent="0.35">
      <c r="A81" s="155">
        <v>462</v>
      </c>
      <c r="B81" s="159" t="s">
        <v>153</v>
      </c>
      <c r="C81" s="156"/>
      <c r="D81" s="156"/>
      <c r="E81" s="156"/>
      <c r="F81" s="156"/>
      <c r="G81" s="157"/>
      <c r="H81" s="158"/>
      <c r="P81" s="255">
        <f>SUM('PROSIRENI PLAN 2019.'!H245)</f>
        <v>210243.24</v>
      </c>
      <c r="Q81" s="291">
        <f>SUM('PROSIRENI PLAN 2019.'!J245)</f>
        <v>450000</v>
      </c>
      <c r="R81" s="279">
        <f>SUM('PROSIRENI PLAN 2019.'!K245)</f>
        <v>242806.83</v>
      </c>
      <c r="S81" s="399">
        <f>'PROSIRENI PLAN 2019.'!L245</f>
        <v>165000</v>
      </c>
      <c r="T81" s="316">
        <f t="shared" ref="T81:T82" si="10">R81/Q81*100</f>
        <v>53.957073333333327</v>
      </c>
      <c r="U81" s="211"/>
      <c r="V81" s="224"/>
    </row>
    <row r="82" spans="1:22" s="13" customFormat="1" ht="15.5" thickBot="1" x14ac:dyDescent="0.35">
      <c r="A82" s="171">
        <v>463</v>
      </c>
      <c r="B82" s="172" t="s">
        <v>169</v>
      </c>
      <c r="C82" s="173"/>
      <c r="D82" s="173"/>
      <c r="E82" s="173"/>
      <c r="F82" s="173"/>
      <c r="G82" s="157"/>
      <c r="H82" s="158"/>
      <c r="P82" s="255">
        <f>SUM('PROSIRENI PLAN 2019.'!H250)</f>
        <v>113578.65</v>
      </c>
      <c r="Q82" s="311">
        <f>SUM('PROSIRENI PLAN 2019.'!J251)</f>
        <v>320000</v>
      </c>
      <c r="R82" s="309">
        <f>SUM('PROSIRENI PLAN 2019.'!K251)</f>
        <v>209947.97</v>
      </c>
      <c r="S82" s="385">
        <f>'PROSIRENI PLAN 2019.'!L251</f>
        <v>250000</v>
      </c>
      <c r="T82" s="316">
        <f t="shared" si="10"/>
        <v>65.608740624999996</v>
      </c>
      <c r="U82" s="211"/>
      <c r="V82" s="224"/>
    </row>
    <row r="83" spans="1:22" s="13" customFormat="1" ht="15.5" thickBot="1" x14ac:dyDescent="0.35">
      <c r="A83" s="171"/>
      <c r="B83" s="172"/>
      <c r="C83" s="173"/>
      <c r="D83" s="173"/>
      <c r="E83" s="173"/>
      <c r="F83" s="173"/>
      <c r="G83" s="157"/>
      <c r="H83" s="158"/>
      <c r="P83" s="261"/>
      <c r="Q83" s="311"/>
      <c r="R83" s="309"/>
      <c r="S83" s="385"/>
      <c r="T83" s="385"/>
      <c r="U83" s="212"/>
    </row>
    <row r="84" spans="1:22" s="13" customFormat="1" ht="15.5" thickBot="1" x14ac:dyDescent="0.35">
      <c r="A84" s="171">
        <v>464</v>
      </c>
      <c r="B84" s="172"/>
      <c r="C84" s="173"/>
      <c r="D84" s="173"/>
      <c r="E84" s="173"/>
      <c r="F84" s="173"/>
      <c r="G84" s="157"/>
      <c r="H84" s="158"/>
      <c r="P84" s="261"/>
      <c r="Q84" s="311"/>
      <c r="R84" s="309"/>
      <c r="S84" s="385"/>
      <c r="T84" s="385"/>
      <c r="U84" s="212"/>
    </row>
    <row r="85" spans="1:22" s="13" customFormat="1" ht="15.5" thickBot="1" x14ac:dyDescent="0.35">
      <c r="A85" s="191">
        <v>4641</v>
      </c>
      <c r="B85" s="159" t="s">
        <v>174</v>
      </c>
      <c r="C85" s="156"/>
      <c r="D85" s="156"/>
      <c r="E85" s="156"/>
      <c r="F85" s="194"/>
      <c r="G85" s="192"/>
      <c r="H85" s="192"/>
      <c r="I85" s="193"/>
      <c r="J85" s="193"/>
      <c r="K85" s="193"/>
      <c r="L85" s="193"/>
      <c r="M85" s="193"/>
      <c r="N85" s="193"/>
      <c r="O85" s="193"/>
      <c r="P85" s="255">
        <f>SUM('PROSIRENI PLAN 2019.'!H254)</f>
        <v>100000</v>
      </c>
      <c r="Q85" s="291">
        <f>SUM('PROSIRENI PLAN 2019.'!J254)</f>
        <v>0</v>
      </c>
      <c r="R85" s="279">
        <f>SUM('PROSIRENI PLAN 2019.'!K254)</f>
        <v>0</v>
      </c>
      <c r="S85" s="399">
        <f>'PROSIRENI PLAN 2019.'!L253</f>
        <v>0</v>
      </c>
      <c r="T85" s="316"/>
      <c r="U85" s="211"/>
      <c r="V85" s="224"/>
    </row>
    <row r="86" spans="1:22" s="13" customFormat="1" ht="15.5" thickBot="1" x14ac:dyDescent="0.35">
      <c r="A86" s="195">
        <v>4642</v>
      </c>
      <c r="B86" s="196" t="s">
        <v>172</v>
      </c>
      <c r="C86" s="144"/>
      <c r="D86" s="144"/>
      <c r="E86" s="144"/>
      <c r="F86" s="168"/>
      <c r="G86" s="197"/>
      <c r="H86" s="197"/>
      <c r="I86" s="197"/>
      <c r="J86" s="197"/>
      <c r="K86" s="197"/>
      <c r="L86" s="197"/>
      <c r="M86" s="197"/>
      <c r="N86" s="197"/>
      <c r="O86" s="197"/>
      <c r="P86" s="255">
        <f>SUM('PROSIRENI PLAN 2019.'!H255)</f>
        <v>100000</v>
      </c>
      <c r="Q86" s="283">
        <f>SUM('PROSIRENI PLAN 2019.'!J255)</f>
        <v>0</v>
      </c>
      <c r="R86" s="167">
        <f>SUM('PROSIRENI PLAN 2019.'!K255)</f>
        <v>0</v>
      </c>
      <c r="S86" s="392"/>
      <c r="T86" s="316"/>
      <c r="U86" s="211"/>
      <c r="V86" s="224"/>
    </row>
    <row r="87" spans="1:22" s="13" customFormat="1" ht="15.5" thickBot="1" x14ac:dyDescent="0.35">
      <c r="A87" s="271"/>
      <c r="B87" s="141"/>
      <c r="C87" s="141"/>
      <c r="D87" s="141"/>
      <c r="E87" s="141"/>
      <c r="F87" s="141"/>
      <c r="G87" s="141"/>
      <c r="H87" s="142"/>
      <c r="I87" s="142">
        <v>330316.95</v>
      </c>
      <c r="J87" s="272"/>
      <c r="K87" s="272"/>
      <c r="L87" s="272"/>
      <c r="M87" s="272"/>
      <c r="N87" s="272"/>
      <c r="O87" s="272"/>
      <c r="P87" s="273">
        <f>SUM('PROSIRENI PLAN 2019.'!H256)</f>
        <v>351577.57</v>
      </c>
      <c r="Q87" s="312"/>
      <c r="R87" s="352"/>
      <c r="S87" s="403"/>
      <c r="T87" s="386"/>
      <c r="U87" s="219"/>
      <c r="V87" s="149"/>
    </row>
    <row r="88" spans="1:22" s="42" customFormat="1" ht="15.5" thickBot="1" x14ac:dyDescent="0.35">
      <c r="A88" s="188">
        <v>46</v>
      </c>
      <c r="B88" s="189" t="s">
        <v>154</v>
      </c>
      <c r="C88" s="190"/>
      <c r="D88" s="190"/>
      <c r="E88" s="190"/>
      <c r="F88" s="190"/>
      <c r="G88" s="128"/>
      <c r="H88" s="129"/>
      <c r="P88" s="266">
        <f>SUM('PROSIRENI PLAN 2019.'!H257)</f>
        <v>762820.81</v>
      </c>
      <c r="Q88" s="313">
        <f>SUM(Q80:Q86)</f>
        <v>770000</v>
      </c>
      <c r="R88" s="354">
        <f>SUM('PROSIRENI PLAN 2019.'!K257)</f>
        <v>452754.8</v>
      </c>
      <c r="S88" s="410">
        <f>SUM(S81:S86)</f>
        <v>415000</v>
      </c>
      <c r="T88" s="387">
        <f t="shared" ref="T88" si="11">R88/Q88*100</f>
        <v>58.799324675324669</v>
      </c>
      <c r="U88" s="222"/>
      <c r="V88" s="224"/>
    </row>
    <row r="89" spans="1:22" s="42" customFormat="1" ht="15.5" thickTop="1" x14ac:dyDescent="0.3">
      <c r="A89" s="226"/>
      <c r="B89" s="16"/>
      <c r="C89" s="16"/>
      <c r="D89" s="16"/>
      <c r="E89" s="16"/>
      <c r="F89" s="16"/>
      <c r="G89" s="94"/>
      <c r="H89" s="95"/>
      <c r="P89" s="241"/>
      <c r="Q89" s="314"/>
      <c r="R89" s="131"/>
      <c r="S89" s="407"/>
      <c r="T89" s="339"/>
      <c r="U89" s="227"/>
      <c r="V89" s="224"/>
    </row>
    <row r="90" spans="1:22" s="42" customFormat="1" x14ac:dyDescent="0.3">
      <c r="A90" s="263">
        <v>47</v>
      </c>
      <c r="B90" s="34" t="s">
        <v>175</v>
      </c>
      <c r="C90" s="34"/>
      <c r="D90" s="34"/>
      <c r="E90" s="34"/>
      <c r="F90" s="34"/>
      <c r="G90" s="98"/>
      <c r="H90" s="198"/>
      <c r="I90" s="9"/>
      <c r="J90" s="9"/>
      <c r="K90" s="9"/>
      <c r="L90" s="9"/>
      <c r="M90" s="9"/>
      <c r="N90" s="9"/>
      <c r="O90" s="9"/>
      <c r="P90" s="259">
        <f>SUM('PROSIRENI PLAN 2019.'!H259)</f>
        <v>50000</v>
      </c>
      <c r="Q90" s="300">
        <f>SUM('PROSIRENI PLAN 2019.'!J259)</f>
        <v>270000</v>
      </c>
      <c r="R90" s="351">
        <f>SUM('PROSIRENI PLAN 2019.'!K259)</f>
        <v>72550</v>
      </c>
      <c r="S90" s="341">
        <f>'PROSIRENI PLAN 2019.'!L259</f>
        <v>38400</v>
      </c>
      <c r="T90" s="349">
        <f t="shared" ref="T90" si="12">R90/Q90*100</f>
        <v>26.870370370370374</v>
      </c>
      <c r="U90" s="227"/>
      <c r="V90" s="224"/>
    </row>
    <row r="91" spans="1:22" s="42" customFormat="1" ht="15.5" thickBot="1" x14ac:dyDescent="0.35">
      <c r="A91" s="120"/>
      <c r="B91" s="16"/>
      <c r="C91" s="16"/>
      <c r="D91" s="318"/>
      <c r="E91" s="16"/>
      <c r="F91" s="16"/>
      <c r="G91" s="267"/>
      <c r="H91" s="268"/>
      <c r="I91" s="269"/>
      <c r="J91" s="269"/>
      <c r="K91" s="269"/>
      <c r="L91" s="269"/>
      <c r="M91" s="269"/>
      <c r="N91" s="269"/>
      <c r="O91" s="269"/>
      <c r="P91" s="270"/>
      <c r="Q91" s="355"/>
      <c r="R91" s="356"/>
      <c r="S91" s="388"/>
      <c r="T91" s="388"/>
      <c r="U91" s="216"/>
    </row>
    <row r="92" spans="1:22" s="42" customFormat="1" ht="15.5" thickBot="1" x14ac:dyDescent="0.35">
      <c r="A92" s="357">
        <v>4</v>
      </c>
      <c r="B92" s="326" t="s">
        <v>155</v>
      </c>
      <c r="C92" s="326"/>
      <c r="D92" s="353"/>
      <c r="E92" s="327"/>
      <c r="F92" s="327"/>
      <c r="G92" s="132"/>
      <c r="H92" s="133"/>
      <c r="P92" s="328">
        <f>SUM('PROSIRENI PLAN 2019.'!H262)</f>
        <v>6718034.8499999996</v>
      </c>
      <c r="Q92" s="329">
        <f>SUM('PROSIRENI PLAN 2019.'!J262)</f>
        <v>11095000</v>
      </c>
      <c r="R92" s="358">
        <f>SUM(R35+R63+R65+R69+R77+R88+R90)</f>
        <v>8182862.6899999995</v>
      </c>
      <c r="S92" s="411">
        <f>SUM(S35+S63+S65+S69+S77+S88+S90)</f>
        <v>10178400</v>
      </c>
      <c r="T92" s="387">
        <f t="shared" ref="T92" si="13">R92/Q92*100</f>
        <v>73.752705633168091</v>
      </c>
      <c r="U92" s="345"/>
      <c r="V92" s="224"/>
    </row>
    <row r="93" spans="1:22" s="8" customFormat="1" ht="15.5" thickBot="1" x14ac:dyDescent="0.35">
      <c r="A93" s="359"/>
      <c r="B93" s="1009"/>
      <c r="C93" s="1010"/>
      <c r="D93" s="1010"/>
      <c r="E93" s="1010"/>
      <c r="F93" s="1011"/>
      <c r="G93" s="331"/>
      <c r="H93" s="331"/>
      <c r="I93" s="331"/>
      <c r="J93" s="331"/>
      <c r="K93" s="330"/>
      <c r="L93" s="330"/>
      <c r="M93" s="330"/>
      <c r="N93" s="330"/>
      <c r="O93" s="330"/>
      <c r="P93" s="332"/>
      <c r="Q93" s="360"/>
      <c r="R93" s="361"/>
      <c r="S93" s="412"/>
      <c r="T93" s="381"/>
      <c r="U93" s="37"/>
    </row>
    <row r="94" spans="1:22" ht="30" customHeight="1" thickBot="1" x14ac:dyDescent="0.4">
      <c r="A94" s="362"/>
      <c r="B94" s="1007"/>
      <c r="C94" s="1007"/>
      <c r="D94" s="1007"/>
      <c r="E94" s="1007"/>
      <c r="F94" s="1007"/>
      <c r="G94" s="1008"/>
      <c r="H94" s="325"/>
      <c r="I94" s="325"/>
      <c r="J94" s="325"/>
      <c r="K94" s="333"/>
      <c r="L94" s="334"/>
      <c r="M94" s="334"/>
      <c r="N94" s="334"/>
      <c r="O94" s="334"/>
      <c r="P94" s="335"/>
      <c r="Q94" s="363"/>
      <c r="R94" s="365"/>
      <c r="S94" s="413">
        <f>SUM(S27-S92)</f>
        <v>4707.8499999996275</v>
      </c>
      <c r="T94" s="408"/>
    </row>
    <row r="95" spans="1:22" ht="30" customHeight="1" x14ac:dyDescent="0.35">
      <c r="A95" s="315"/>
      <c r="B95" s="16" t="s">
        <v>156</v>
      </c>
      <c r="C95" s="16"/>
      <c r="D95" s="16"/>
      <c r="E95" s="21"/>
      <c r="F95" s="21"/>
      <c r="G95" s="21"/>
      <c r="Q95" s="364"/>
      <c r="R95" s="364"/>
      <c r="S95" s="364"/>
      <c r="T95" s="364"/>
    </row>
    <row r="96" spans="1:22" ht="30" customHeight="1" x14ac:dyDescent="0.35">
      <c r="A96" s="315"/>
      <c r="B96" s="374" t="s">
        <v>219</v>
      </c>
      <c r="C96" s="374"/>
      <c r="D96" s="374"/>
      <c r="E96" s="374"/>
      <c r="F96" s="15"/>
      <c r="G96" s="21"/>
      <c r="Q96" s="3"/>
      <c r="R96" s="3"/>
      <c r="S96" s="3"/>
      <c r="T96" s="3"/>
    </row>
    <row r="97" spans="1:20" ht="18.649999999999999" customHeight="1" x14ac:dyDescent="0.35">
      <c r="A97" s="315"/>
      <c r="B97" s="324"/>
      <c r="C97" s="324"/>
      <c r="D97" s="324"/>
      <c r="E97" s="324"/>
      <c r="F97" s="15"/>
      <c r="G97" s="322"/>
      <c r="Q97" s="3"/>
      <c r="R97" s="3"/>
      <c r="S97" s="3"/>
      <c r="T97" s="3"/>
    </row>
    <row r="98" spans="1:20" ht="18.649999999999999" customHeight="1" x14ac:dyDescent="0.35">
      <c r="A98" s="315"/>
      <c r="B98" s="15" t="s">
        <v>220</v>
      </c>
      <c r="C98" s="15"/>
      <c r="D98" s="15"/>
      <c r="E98" s="15"/>
      <c r="F98" s="15"/>
      <c r="G98" s="322"/>
      <c r="Q98" s="3"/>
      <c r="R98" s="3"/>
      <c r="S98" s="3"/>
      <c r="T98" s="3"/>
    </row>
    <row r="99" spans="1:20" ht="12" customHeight="1" x14ac:dyDescent="0.35">
      <c r="A99" s="315"/>
      <c r="B99" s="15"/>
      <c r="C99" s="15"/>
      <c r="D99" s="15"/>
      <c r="E99" s="15"/>
      <c r="F99" s="15"/>
      <c r="G99" s="322"/>
      <c r="Q99" s="3"/>
      <c r="R99" s="3"/>
      <c r="S99" s="3"/>
      <c r="T99" s="3"/>
    </row>
    <row r="100" spans="1:20" x14ac:dyDescent="0.3">
      <c r="A100" s="3"/>
      <c r="B100" s="15" t="s">
        <v>221</v>
      </c>
      <c r="C100" s="15"/>
      <c r="D100" s="15"/>
      <c r="E100" s="15"/>
      <c r="F100" s="15"/>
      <c r="G100" s="322"/>
      <c r="Q100" s="3"/>
      <c r="R100" s="3"/>
      <c r="S100" s="3"/>
      <c r="T100" s="3"/>
    </row>
    <row r="101" spans="1:20" x14ac:dyDescent="0.3">
      <c r="A101" s="3"/>
      <c r="B101" s="15"/>
      <c r="C101" s="15"/>
      <c r="D101" s="15"/>
      <c r="E101" s="15"/>
      <c r="F101" s="15"/>
      <c r="G101" s="322"/>
      <c r="Q101" s="3"/>
      <c r="R101" s="3"/>
      <c r="S101" s="3"/>
      <c r="T101" s="3"/>
    </row>
    <row r="102" spans="1:20" x14ac:dyDescent="0.3">
      <c r="A102" s="3"/>
      <c r="B102" s="15" t="s">
        <v>171</v>
      </c>
      <c r="C102" s="15"/>
      <c r="D102" s="15"/>
      <c r="E102" s="15"/>
      <c r="F102" s="15"/>
      <c r="G102" s="322"/>
      <c r="Q102" s="3"/>
      <c r="R102" s="3"/>
      <c r="S102" s="3"/>
      <c r="T102" s="3"/>
    </row>
    <row r="103" spans="1:20" x14ac:dyDescent="0.3">
      <c r="A103" s="19"/>
      <c r="B103" s="15"/>
      <c r="C103" s="15"/>
      <c r="D103" s="15"/>
      <c r="E103" s="15"/>
      <c r="F103" s="15"/>
      <c r="G103" s="15"/>
    </row>
    <row r="104" spans="1:20" x14ac:dyDescent="0.3">
      <c r="A104" s="19"/>
      <c r="B104" s="15" t="s">
        <v>218</v>
      </c>
      <c r="C104" s="15"/>
      <c r="D104" s="15"/>
      <c r="E104" s="15"/>
      <c r="F104" s="15"/>
      <c r="G104" s="15"/>
    </row>
    <row r="105" spans="1:20" x14ac:dyDescent="0.3">
      <c r="A105" s="19"/>
      <c r="B105" s="15"/>
      <c r="C105" s="15"/>
      <c r="D105" s="15"/>
      <c r="E105" s="15"/>
      <c r="F105" s="15"/>
      <c r="G105" s="15"/>
    </row>
    <row r="106" spans="1:20" x14ac:dyDescent="0.3">
      <c r="B106" s="323" t="s">
        <v>222</v>
      </c>
      <c r="C106" s="15"/>
      <c r="D106" s="15"/>
      <c r="E106" s="15"/>
      <c r="F106" s="15"/>
      <c r="G106" s="15"/>
      <c r="Q106" s="3"/>
      <c r="R106" s="3"/>
      <c r="S106" s="3"/>
      <c r="T106" s="3"/>
    </row>
    <row r="107" spans="1:20" x14ac:dyDescent="0.3">
      <c r="B107" s="323"/>
      <c r="C107" s="15"/>
      <c r="D107" s="15"/>
      <c r="E107" s="15"/>
      <c r="F107" s="15"/>
      <c r="G107" s="15"/>
      <c r="Q107" s="3"/>
      <c r="R107" s="3"/>
      <c r="S107" s="3"/>
      <c r="T107" s="3"/>
    </row>
    <row r="108" spans="1:20" x14ac:dyDescent="0.3">
      <c r="B108" s="323"/>
      <c r="C108" s="15"/>
      <c r="D108" s="15"/>
      <c r="E108" s="15"/>
      <c r="F108" s="15"/>
      <c r="G108" s="15"/>
      <c r="Q108" s="3"/>
      <c r="R108" s="3"/>
      <c r="S108" s="3"/>
      <c r="T108" s="3"/>
    </row>
    <row r="109" spans="1:20" x14ac:dyDescent="0.3">
      <c r="B109" s="16"/>
      <c r="C109" s="16"/>
      <c r="D109" s="16"/>
      <c r="E109" s="16"/>
      <c r="F109" s="16"/>
      <c r="G109" s="185"/>
      <c r="Q109" s="3"/>
      <c r="R109" s="3"/>
      <c r="S109" s="3"/>
      <c r="T109" s="3"/>
    </row>
    <row r="110" spans="1:20" x14ac:dyDescent="0.3">
      <c r="B110" s="324"/>
      <c r="C110" s="324"/>
      <c r="D110" s="324"/>
      <c r="E110" s="324"/>
      <c r="F110" s="324"/>
      <c r="G110" s="324"/>
      <c r="Q110" s="3"/>
      <c r="R110" s="3"/>
      <c r="S110" s="3"/>
      <c r="T110" s="3"/>
    </row>
    <row r="111" spans="1:20" x14ac:dyDescent="0.3">
      <c r="Q111" s="3"/>
      <c r="R111" s="3"/>
      <c r="S111" s="3"/>
      <c r="T111" s="3"/>
    </row>
    <row r="112" spans="1:20" x14ac:dyDescent="0.3">
      <c r="Q112" s="3"/>
      <c r="R112" s="3"/>
      <c r="S112" s="3"/>
      <c r="T112" s="3"/>
    </row>
  </sheetData>
  <mergeCells count="5">
    <mergeCell ref="B94:G94"/>
    <mergeCell ref="B93:F93"/>
    <mergeCell ref="A2:T2"/>
    <mergeCell ref="A4:T4"/>
    <mergeCell ref="A5:T5"/>
  </mergeCells>
  <phoneticPr fontId="9" type="noConversion"/>
  <pageMargins left="0.75" right="0.75" top="1" bottom="1" header="0.5" footer="0.5"/>
  <pageSetup paperSize="9" scale="58" orientation="portrait" r:id="rId1"/>
  <headerFooter alignWithMargins="0"/>
  <rowBreaks count="1" manualBreakCount="1">
    <brk id="7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20"/>
  <sheetViews>
    <sheetView workbookViewId="0">
      <selection activeCell="C2" sqref="C2:C20"/>
    </sheetView>
  </sheetViews>
  <sheetFormatPr defaultRowHeight="12.5" x14ac:dyDescent="0.25"/>
  <cols>
    <col min="3" max="3" width="9.81640625" bestFit="1" customWidth="1"/>
  </cols>
  <sheetData>
    <row r="1" spans="3:3" ht="13" thickBot="1" x14ac:dyDescent="0.3"/>
    <row r="2" spans="3:3" ht="13" thickBot="1" x14ac:dyDescent="0.3">
      <c r="C2" s="201"/>
    </row>
    <row r="3" spans="3:3" ht="13" thickBot="1" x14ac:dyDescent="0.3">
      <c r="C3" s="202"/>
    </row>
    <row r="4" spans="3:3" ht="13" thickBot="1" x14ac:dyDescent="0.3">
      <c r="C4" s="202"/>
    </row>
    <row r="5" spans="3:3" ht="13" thickBot="1" x14ac:dyDescent="0.3">
      <c r="C5" s="202"/>
    </row>
    <row r="6" spans="3:3" ht="13" thickBot="1" x14ac:dyDescent="0.3">
      <c r="C6" s="202"/>
    </row>
    <row r="7" spans="3:3" ht="13" thickBot="1" x14ac:dyDescent="0.3">
      <c r="C7" s="202"/>
    </row>
    <row r="8" spans="3:3" ht="13" thickBot="1" x14ac:dyDescent="0.3">
      <c r="C8" s="202"/>
    </row>
    <row r="9" spans="3:3" ht="13" thickBot="1" x14ac:dyDescent="0.3">
      <c r="C9" s="202"/>
    </row>
    <row r="10" spans="3:3" ht="13" thickBot="1" x14ac:dyDescent="0.3">
      <c r="C10" s="202"/>
    </row>
    <row r="11" spans="3:3" ht="13" thickBot="1" x14ac:dyDescent="0.3">
      <c r="C11" s="202"/>
    </row>
    <row r="12" spans="3:3" ht="13" thickBot="1" x14ac:dyDescent="0.3">
      <c r="C12" s="202"/>
    </row>
    <row r="13" spans="3:3" ht="13" thickBot="1" x14ac:dyDescent="0.3">
      <c r="C13" s="202"/>
    </row>
    <row r="14" spans="3:3" x14ac:dyDescent="0.25">
      <c r="C14" s="203"/>
    </row>
    <row r="15" spans="3:3" x14ac:dyDescent="0.25">
      <c r="C15" s="203"/>
    </row>
    <row r="16" spans="3:3" ht="13" thickBot="1" x14ac:dyDescent="0.3">
      <c r="C16" s="204"/>
    </row>
    <row r="17" spans="3:3" ht="13" thickBot="1" x14ac:dyDescent="0.3">
      <c r="C17" s="202"/>
    </row>
    <row r="18" spans="3:3" ht="13" thickBot="1" x14ac:dyDescent="0.3">
      <c r="C18" s="202"/>
    </row>
    <row r="19" spans="3:3" ht="13" thickBot="1" x14ac:dyDescent="0.3">
      <c r="C19" s="202"/>
    </row>
    <row r="20" spans="3:3" x14ac:dyDescent="0.25">
      <c r="C20" s="17"/>
    </row>
  </sheetData>
  <phoneticPr fontId="9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PROSIRENI PLAN 2019.</vt:lpstr>
      <vt:lpstr>SKRACENI PLAN 2019.</vt:lpstr>
      <vt:lpstr>Sheet3</vt:lpstr>
      <vt:lpstr>'PROSIRENI PLAN 2019.'!Print_Area</vt:lpstr>
      <vt:lpstr>'SKRACENI PLAN 2019.'!Print_Area</vt:lpstr>
    </vt:vector>
  </TitlesOfParts>
  <Company>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vlasta</cp:lastModifiedBy>
  <cp:lastPrinted>2019-01-11T09:44:56Z</cp:lastPrinted>
  <dcterms:created xsi:type="dcterms:W3CDTF">2011-11-24T13:30:45Z</dcterms:created>
  <dcterms:modified xsi:type="dcterms:W3CDTF">2019-01-11T09:46:24Z</dcterms:modified>
</cp:coreProperties>
</file>