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 SKUPSTINE 2022_2026\2_SKUPSTINA 15_04_2023\"/>
    </mc:Choice>
  </mc:AlternateContent>
  <xr:revisionPtr revIDLastSave="0" documentId="13_ncr:1_{49760EBF-F1BA-43EE-A5D8-CBCD6CB50355}" xr6:coauthVersionLast="47" xr6:coauthVersionMax="47" xr10:uidLastSave="{00000000-0000-0000-0000-000000000000}"/>
  <bookViews>
    <workbookView xWindow="50" yWindow="380" windowWidth="19150" windowHeight="10720" xr2:uid="{00000000-000D-0000-FFFF-FFFF00000000}"/>
  </bookViews>
  <sheets>
    <sheet name="Plan 2019" sheetId="1" r:id="rId1"/>
    <sheet name="Sheet3" sheetId="3" r:id="rId2"/>
    <sheet name="Sheet1" sheetId="4" r:id="rId3"/>
  </sheets>
  <definedNames>
    <definedName name="_xlnm.Print_Area" localSheetId="0">'Plan 2019'!$B$1:$M$267</definedName>
  </definedNames>
  <calcPr calcId="181029"/>
</workbook>
</file>

<file path=xl/calcChain.xml><?xml version="1.0" encoding="utf-8"?>
<calcChain xmlns="http://schemas.openxmlformats.org/spreadsheetml/2006/main">
  <c r="M214" i="1" l="1"/>
  <c r="M237" i="1"/>
  <c r="M230" i="1"/>
  <c r="M231" i="1"/>
  <c r="M232" i="1"/>
  <c r="M233" i="1"/>
  <c r="M234" i="1"/>
  <c r="M235" i="1"/>
  <c r="M229" i="1"/>
  <c r="M226" i="1"/>
  <c r="M217" i="1"/>
  <c r="M218" i="1"/>
  <c r="M215" i="1"/>
  <c r="M216" i="1"/>
  <c r="M213" i="1"/>
  <c r="M207" i="1"/>
  <c r="M205" i="1"/>
  <c r="M202" i="1"/>
  <c r="M193" i="1"/>
  <c r="M194" i="1"/>
  <c r="M195" i="1"/>
  <c r="M196" i="1"/>
  <c r="M197" i="1"/>
  <c r="M192" i="1"/>
  <c r="M188" i="1"/>
  <c r="M189" i="1"/>
  <c r="M187" i="1"/>
  <c r="M184" i="1"/>
  <c r="M169" i="1"/>
  <c r="M170" i="1"/>
  <c r="M171" i="1"/>
  <c r="M172" i="1"/>
  <c r="M173" i="1"/>
  <c r="M174" i="1"/>
  <c r="M175" i="1"/>
  <c r="M176" i="1"/>
  <c r="M177" i="1"/>
  <c r="M178" i="1"/>
  <c r="M168" i="1"/>
  <c r="M165" i="1"/>
  <c r="M164" i="1"/>
  <c r="M163" i="1"/>
  <c r="M162" i="1"/>
  <c r="M157" i="1"/>
  <c r="M158" i="1"/>
  <c r="M159" i="1"/>
  <c r="M156" i="1"/>
  <c r="M149" i="1"/>
  <c r="M150" i="1"/>
  <c r="M151" i="1"/>
  <c r="M152" i="1"/>
  <c r="M148" i="1"/>
  <c r="M144" i="1"/>
  <c r="M136" i="1"/>
  <c r="M138" i="1"/>
  <c r="M140" i="1"/>
  <c r="M141" i="1"/>
  <c r="M135" i="1"/>
  <c r="M132" i="1"/>
  <c r="M131" i="1"/>
  <c r="M123" i="1"/>
  <c r="M124" i="1"/>
  <c r="M125" i="1"/>
  <c r="M122" i="1"/>
  <c r="M116" i="1"/>
  <c r="M117" i="1"/>
  <c r="M118" i="1"/>
  <c r="M119" i="1"/>
  <c r="M115" i="1"/>
  <c r="M101" i="1"/>
  <c r="M102" i="1"/>
  <c r="M103" i="1"/>
  <c r="M106" i="1"/>
  <c r="M107" i="1"/>
  <c r="M109" i="1"/>
  <c r="M110" i="1"/>
  <c r="M100" i="1"/>
  <c r="M95" i="1"/>
  <c r="M94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73" i="1"/>
  <c r="M57" i="1"/>
  <c r="M58" i="1"/>
  <c r="M59" i="1"/>
  <c r="M60" i="1"/>
  <c r="M61" i="1"/>
  <c r="M62" i="1"/>
  <c r="M63" i="1"/>
  <c r="M64" i="1"/>
  <c r="M65" i="1"/>
  <c r="M56" i="1"/>
  <c r="M40" i="1"/>
  <c r="M41" i="1"/>
  <c r="M43" i="1"/>
  <c r="M44" i="1"/>
  <c r="M45" i="1"/>
  <c r="M46" i="1"/>
  <c r="M48" i="1"/>
  <c r="M39" i="1"/>
  <c r="M30" i="1"/>
  <c r="M25" i="1"/>
  <c r="M18" i="1"/>
  <c r="M13" i="1"/>
  <c r="M12" i="1"/>
  <c r="L237" i="1"/>
  <c r="L230" i="1"/>
  <c r="L231" i="1"/>
  <c r="L232" i="1"/>
  <c r="L233" i="1"/>
  <c r="L234" i="1"/>
  <c r="L235" i="1"/>
  <c r="L229" i="1"/>
  <c r="L226" i="1"/>
  <c r="L214" i="1"/>
  <c r="L215" i="1"/>
  <c r="L216" i="1"/>
  <c r="L217" i="1"/>
  <c r="L218" i="1"/>
  <c r="L213" i="1"/>
  <c r="L207" i="1"/>
  <c r="L209" i="1"/>
  <c r="L202" i="1"/>
  <c r="L184" i="1"/>
  <c r="L187" i="1"/>
  <c r="L188" i="1"/>
  <c r="L189" i="1"/>
  <c r="L192" i="1"/>
  <c r="L193" i="1"/>
  <c r="L194" i="1"/>
  <c r="L195" i="1"/>
  <c r="L196" i="1"/>
  <c r="L197" i="1"/>
  <c r="L178" i="1"/>
  <c r="L168" i="1"/>
  <c r="L169" i="1"/>
  <c r="L170" i="1"/>
  <c r="L171" i="1"/>
  <c r="L172" i="1"/>
  <c r="L173" i="1"/>
  <c r="L174" i="1"/>
  <c r="L175" i="1"/>
  <c r="L176" i="1"/>
  <c r="L177" i="1"/>
  <c r="L163" i="1"/>
  <c r="L164" i="1"/>
  <c r="L165" i="1"/>
  <c r="L162" i="1"/>
  <c r="L149" i="1"/>
  <c r="L150" i="1"/>
  <c r="L151" i="1"/>
  <c r="L152" i="1"/>
  <c r="L154" i="1"/>
  <c r="L156" i="1"/>
  <c r="L157" i="1"/>
  <c r="L158" i="1"/>
  <c r="L159" i="1"/>
  <c r="L148" i="1"/>
  <c r="L144" i="1"/>
  <c r="L143" i="1"/>
  <c r="L136" i="1"/>
  <c r="L138" i="1"/>
  <c r="L140" i="1"/>
  <c r="L141" i="1"/>
  <c r="L135" i="1"/>
  <c r="L132" i="1"/>
  <c r="L131" i="1"/>
  <c r="L122" i="1"/>
  <c r="L123" i="1"/>
  <c r="L124" i="1"/>
  <c r="L125" i="1"/>
  <c r="L116" i="1"/>
  <c r="L117" i="1"/>
  <c r="L118" i="1"/>
  <c r="L119" i="1"/>
  <c r="L115" i="1"/>
  <c r="L110" i="1"/>
  <c r="L109" i="1"/>
  <c r="L107" i="1"/>
  <c r="L106" i="1"/>
  <c r="L103" i="1"/>
  <c r="L102" i="1"/>
  <c r="L101" i="1"/>
  <c r="L100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73" i="1"/>
  <c r="L65" i="1"/>
  <c r="L64" i="1"/>
  <c r="L63" i="1"/>
  <c r="L62" i="1"/>
  <c r="L61" i="1"/>
  <c r="L60" i="1"/>
  <c r="L59" i="1"/>
  <c r="L58" i="1"/>
  <c r="L57" i="1"/>
  <c r="L56" i="1"/>
  <c r="L48" i="1"/>
  <c r="L46" i="1"/>
  <c r="L45" i="1"/>
  <c r="L44" i="1"/>
  <c r="L43" i="1"/>
  <c r="L41" i="1"/>
  <c r="L40" i="1"/>
  <c r="L39" i="1"/>
  <c r="L30" i="1"/>
  <c r="L25" i="1"/>
  <c r="L18" i="1"/>
  <c r="L13" i="1"/>
  <c r="L12" i="1"/>
  <c r="K57" i="1"/>
  <c r="J209" i="1"/>
  <c r="M209" i="1" s="1"/>
  <c r="I228" i="1"/>
  <c r="L228" i="1" s="1"/>
  <c r="K207" i="1"/>
  <c r="J72" i="1"/>
  <c r="M72" i="1" s="1"/>
  <c r="I183" i="1"/>
  <c r="L183" i="1" s="1"/>
  <c r="J183" i="1"/>
  <c r="M183" i="1" s="1"/>
  <c r="K230" i="1"/>
  <c r="K62" i="1"/>
  <c r="K59" i="1"/>
  <c r="K162" i="1"/>
  <c r="K39" i="1"/>
  <c r="K163" i="1"/>
  <c r="K233" i="1"/>
  <c r="K189" i="1"/>
  <c r="K61" i="1"/>
  <c r="J219" i="1"/>
  <c r="M219" i="1" s="1"/>
  <c r="K148" i="1"/>
  <c r="J14" i="1"/>
  <c r="M14" i="1" s="1"/>
  <c r="K95" i="1"/>
  <c r="I114" i="1"/>
  <c r="L114" i="1" s="1"/>
  <c r="K122" i="1" l="1"/>
  <c r="J93" i="1"/>
  <c r="M93" i="1" s="1"/>
  <c r="K178" i="1"/>
  <c r="K94" i="1"/>
  <c r="I72" i="1"/>
  <c r="L72" i="1" s="1"/>
  <c r="I93" i="1"/>
  <c r="L93" i="1" s="1"/>
  <c r="K91" i="1"/>
  <c r="I223" i="1"/>
  <c r="L223" i="1" s="1"/>
  <c r="I96" i="1" l="1"/>
  <c r="L96" i="1" s="1"/>
  <c r="I238" i="1"/>
  <c r="L238" i="1" s="1"/>
  <c r="K237" i="1"/>
  <c r="K235" i="1"/>
  <c r="I33" i="1"/>
  <c r="L33" i="1" s="1"/>
  <c r="K187" i="1"/>
  <c r="K174" i="1"/>
  <c r="K177" i="1"/>
  <c r="K192" i="1"/>
  <c r="J33" i="1"/>
  <c r="M33" i="1" s="1"/>
  <c r="J228" i="1"/>
  <c r="J238" i="1" l="1"/>
  <c r="M238" i="1" s="1"/>
  <c r="M228" i="1"/>
  <c r="K234" i="1"/>
  <c r="I161" i="1"/>
  <c r="L161" i="1" s="1"/>
  <c r="K164" i="1"/>
  <c r="K214" i="1" l="1"/>
  <c r="J161" i="1" l="1"/>
  <c r="M161" i="1" s="1"/>
  <c r="K165" i="1"/>
  <c r="K213" i="1" l="1"/>
  <c r="K229" i="1" l="1"/>
  <c r="J223" i="1" l="1"/>
  <c r="M223" i="1" s="1"/>
  <c r="I219" i="1"/>
  <c r="L219" i="1" s="1"/>
  <c r="K141" i="1" l="1"/>
  <c r="J42" i="1" l="1"/>
  <c r="M42" i="1" s="1"/>
  <c r="K216" i="1" l="1"/>
  <c r="K136" i="1" l="1"/>
  <c r="K226" i="1" l="1"/>
  <c r="K197" i="1" l="1"/>
  <c r="K196" i="1"/>
  <c r="K232" i="1" l="1"/>
  <c r="J20" i="1" l="1"/>
  <c r="M20" i="1" s="1"/>
  <c r="K217" i="1" l="1"/>
  <c r="J127" i="1" l="1"/>
  <c r="M127" i="1" s="1"/>
  <c r="K132" i="1" l="1"/>
  <c r="K152" i="1" l="1"/>
  <c r="I127" i="1"/>
  <c r="L127" i="1" s="1"/>
  <c r="K90" i="1"/>
  <c r="K88" i="1"/>
  <c r="K87" i="1"/>
  <c r="K86" i="1"/>
  <c r="K85" i="1"/>
  <c r="K159" i="1" l="1"/>
  <c r="K131" i="1" l="1"/>
  <c r="K171" i="1" l="1"/>
  <c r="K195" i="1" l="1"/>
  <c r="K193" i="1"/>
  <c r="K202" i="1" l="1"/>
  <c r="K194" i="1" l="1"/>
  <c r="J47" i="1" l="1"/>
  <c r="M47" i="1" s="1"/>
  <c r="K100" i="1" l="1"/>
  <c r="K64" i="1" l="1"/>
  <c r="K101" i="1" l="1"/>
  <c r="K110" i="1"/>
  <c r="K109" i="1" l="1"/>
  <c r="K140" i="1" l="1"/>
  <c r="J191" i="1" l="1"/>
  <c r="M191" i="1" s="1"/>
  <c r="J186" i="1"/>
  <c r="J167" i="1"/>
  <c r="M167" i="1" s="1"/>
  <c r="J146" i="1"/>
  <c r="M146" i="1" s="1"/>
  <c r="J143" i="1"/>
  <c r="M143" i="1" s="1"/>
  <c r="J134" i="1"/>
  <c r="M134" i="1" s="1"/>
  <c r="J121" i="1"/>
  <c r="M121" i="1" s="1"/>
  <c r="J99" i="1"/>
  <c r="M99" i="1" s="1"/>
  <c r="J96" i="1"/>
  <c r="M96" i="1" s="1"/>
  <c r="J66" i="1"/>
  <c r="M66" i="1" s="1"/>
  <c r="J38" i="1"/>
  <c r="M38" i="1" s="1"/>
  <c r="J199" i="1" l="1"/>
  <c r="M199" i="1" s="1"/>
  <c r="J52" i="1"/>
  <c r="M52" i="1" s="1"/>
  <c r="J34" i="1"/>
  <c r="M34" i="1" s="1"/>
  <c r="I167" i="1"/>
  <c r="L167" i="1" s="1"/>
  <c r="I191" i="1"/>
  <c r="I186" i="1"/>
  <c r="L186" i="1" s="1"/>
  <c r="I146" i="1"/>
  <c r="L146" i="1" s="1"/>
  <c r="I134" i="1"/>
  <c r="L134" i="1" s="1"/>
  <c r="I121" i="1"/>
  <c r="L121" i="1" s="1"/>
  <c r="I105" i="1"/>
  <c r="L105" i="1" s="1"/>
  <c r="I99" i="1"/>
  <c r="L99" i="1" s="1"/>
  <c r="I47" i="1"/>
  <c r="L47" i="1" s="1"/>
  <c r="I42" i="1"/>
  <c r="I38" i="1"/>
  <c r="L38" i="1" s="1"/>
  <c r="I14" i="1"/>
  <c r="L14" i="1" s="1"/>
  <c r="I20" i="1"/>
  <c r="L20" i="1" s="1"/>
  <c r="I66" i="1"/>
  <c r="L66" i="1" s="1"/>
  <c r="K42" i="1" l="1"/>
  <c r="L42" i="1"/>
  <c r="K191" i="1"/>
  <c r="L191" i="1"/>
  <c r="K186" i="1"/>
  <c r="I52" i="1"/>
  <c r="L52" i="1" s="1"/>
  <c r="I111" i="1"/>
  <c r="L111" i="1" s="1"/>
  <c r="I34" i="1"/>
  <c r="L34" i="1" s="1"/>
  <c r="K60" i="1" l="1"/>
  <c r="K129" i="1" l="1"/>
  <c r="K30" i="1"/>
  <c r="K175" i="1" l="1"/>
  <c r="K231" i="1" l="1"/>
  <c r="K65" i="1" l="1"/>
  <c r="K119" i="1" l="1"/>
  <c r="K150" i="1" l="1"/>
  <c r="K215" i="1" l="1"/>
  <c r="K173" i="1"/>
  <c r="K172" i="1"/>
  <c r="K170" i="1"/>
  <c r="K169" i="1"/>
  <c r="K168" i="1"/>
  <c r="K158" i="1"/>
  <c r="K157" i="1"/>
  <c r="K156" i="1"/>
  <c r="K151" i="1"/>
  <c r="K149" i="1"/>
  <c r="K144" i="1"/>
  <c r="K138" i="1"/>
  <c r="K135" i="1"/>
  <c r="K125" i="1"/>
  <c r="K124" i="1"/>
  <c r="K123" i="1"/>
  <c r="K118" i="1"/>
  <c r="K117" i="1"/>
  <c r="K116" i="1"/>
  <c r="K107" i="1"/>
  <c r="K103" i="1"/>
  <c r="K102" i="1"/>
  <c r="K84" i="1"/>
  <c r="K83" i="1"/>
  <c r="K82" i="1"/>
  <c r="K81" i="1"/>
  <c r="K80" i="1"/>
  <c r="K79" i="1"/>
  <c r="K77" i="1"/>
  <c r="K76" i="1"/>
  <c r="K75" i="1"/>
  <c r="K74" i="1"/>
  <c r="K73" i="1"/>
  <c r="K63" i="1"/>
  <c r="K58" i="1"/>
  <c r="K56" i="1"/>
  <c r="K48" i="1"/>
  <c r="K45" i="1"/>
  <c r="K44" i="1"/>
  <c r="K25" i="1"/>
  <c r="K18" i="1"/>
  <c r="K13" i="1"/>
  <c r="K12" i="1"/>
  <c r="K33" i="1" l="1"/>
  <c r="C20" i="3" l="1"/>
  <c r="K228" i="1" l="1"/>
  <c r="K134" i="1"/>
  <c r="K99" i="1"/>
  <c r="K20" i="1"/>
  <c r="K14" i="1"/>
  <c r="K38" i="1" l="1"/>
  <c r="K47" i="1"/>
  <c r="K72" i="1"/>
  <c r="K146" i="1"/>
  <c r="K66" i="1"/>
  <c r="K121" i="1"/>
  <c r="K143" i="1"/>
  <c r="K161" i="1"/>
  <c r="K219" i="1"/>
  <c r="K34" i="1"/>
  <c r="K52" i="1"/>
  <c r="K167" i="1" l="1"/>
  <c r="K127" i="1" l="1"/>
  <c r="K223" i="1" l="1"/>
  <c r="K238" i="1"/>
  <c r="K92" i="1"/>
  <c r="K93" i="1"/>
  <c r="K96" i="1" l="1"/>
  <c r="I180" i="1"/>
  <c r="L180" i="1" s="1"/>
  <c r="J105" i="1" l="1"/>
  <c r="K106" i="1"/>
  <c r="J111" i="1" l="1"/>
  <c r="M111" i="1" s="1"/>
  <c r="M105" i="1"/>
  <c r="K111" i="1"/>
  <c r="K105" i="1"/>
  <c r="J114" i="1"/>
  <c r="K115" i="1"/>
  <c r="J180" i="1" l="1"/>
  <c r="M180" i="1" s="1"/>
  <c r="M114" i="1"/>
  <c r="K114" i="1"/>
  <c r="J200" i="1"/>
  <c r="M200" i="1" s="1"/>
  <c r="K180" i="1"/>
  <c r="J241" i="1" l="1"/>
  <c r="M241" i="1" s="1"/>
  <c r="M243" i="1" s="1"/>
  <c r="J243" i="1" l="1"/>
  <c r="K184" i="1"/>
  <c r="K183" i="1"/>
  <c r="I199" i="1"/>
  <c r="K199" i="1" l="1"/>
  <c r="L199" i="1"/>
  <c r="I200" i="1"/>
  <c r="K209" i="1"/>
  <c r="K200" i="1" l="1"/>
  <c r="L200" i="1"/>
  <c r="I241" i="1"/>
  <c r="K241" i="1" l="1"/>
  <c r="L241" i="1"/>
  <c r="L205" i="1" l="1"/>
  <c r="I205" i="1"/>
</calcChain>
</file>

<file path=xl/sharedStrings.xml><?xml version="1.0" encoding="utf-8"?>
<sst xmlns="http://schemas.openxmlformats.org/spreadsheetml/2006/main" count="228" uniqueCount="206">
  <si>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</si>
  <si>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</si>
  <si>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</si>
  <si>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</si>
  <si>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</si>
  <si>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</si>
  <si>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UKUPNO PRIHODI OD ČLANARINA I UPISNINA</t>
  </si>
  <si>
    <t>PRIHODI OD IMOVINE</t>
  </si>
  <si>
    <t>Prihodi od financijske imovine</t>
  </si>
  <si>
    <t>KTA račun - REDOVNI</t>
  </si>
  <si>
    <t>Prihodi od zateznih kamata</t>
  </si>
  <si>
    <t>UKUPNO PRIHODI OD IMOVINE</t>
  </si>
  <si>
    <t>OSTALI PRIHODI</t>
  </si>
  <si>
    <t>PRIHODI OD IZDAVANJA JAVNIH ISPRAVA</t>
  </si>
  <si>
    <t>Prihodi od izdavanja javnih isprava</t>
  </si>
  <si>
    <t>Ostali nespomenuti prihodi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</si>
  <si>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</si>
  <si>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</si>
  <si>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</si>
  <si>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</si>
  <si>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</si>
  <si>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</si>
  <si>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</si>
  <si>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</si>
  <si>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</si>
  <si>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</si>
  <si>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</si>
  <si>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</si>
  <si>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UKUPNO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</si>
  <si>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</si>
  <si>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</si>
  <si>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</si>
  <si>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</si>
  <si>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</si>
  <si>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</si>
  <si>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</si>
  <si>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</si>
  <si>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</si>
  <si>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</si>
  <si>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</si>
  <si>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</si>
  <si>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Ukupno 421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</si>
  <si>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</si>
  <si>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</si>
  <si>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</si>
  <si>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</si>
  <si>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</si>
  <si>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</si>
  <si>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</si>
  <si>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</si>
  <si>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Odbori za priznavanje stranih kvalifikacija</t>
  </si>
  <si>
    <t>Stegovna tijela</t>
  </si>
  <si>
    <t>Naknade za službena putovanja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</si>
  <si>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</si>
  <si>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</si>
  <si>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</si>
  <si>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</si>
  <si>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</si>
  <si>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</si>
  <si>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</si>
  <si>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</si>
  <si>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</si>
  <si>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</si>
  <si>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</si>
  <si>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</si>
  <si>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</si>
  <si>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</si>
  <si>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</si>
  <si>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</si>
  <si>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</si>
  <si>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</si>
  <si>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</si>
  <si>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</si>
  <si>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tekućeg i investicijskog održavanja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</si>
  <si>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</si>
  <si>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</si>
  <si>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</si>
  <si>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</si>
  <si>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</si>
  <si>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</si>
  <si>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</si>
  <si>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</si>
  <si>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</si>
  <si>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</si>
  <si>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</si>
  <si>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</si>
  <si>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</si>
  <si>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</si>
  <si>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</si>
  <si>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</si>
  <si>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</si>
  <si>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</si>
  <si>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</si>
  <si>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</si>
  <si>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</si>
  <si>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</si>
  <si>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</si>
  <si>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</si>
  <si>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</si>
  <si>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</si>
  <si>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</si>
  <si>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</si>
  <si>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</si>
  <si>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</si>
  <si>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</si>
  <si>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</si>
  <si>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>Ukupno 425</t>
  </si>
  <si>
    <t xml:space="preserve">Ostali nespomenuti rashodi 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</si>
  <si>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</si>
  <si>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</si>
  <si>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</si>
  <si>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</si>
  <si>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</si>
  <si>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</si>
  <si>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</si>
  <si>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</si>
  <si>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</si>
  <si>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429</t>
  </si>
  <si>
    <t>UKUPNO MATERIJALNI RASHODI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</si>
  <si>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</si>
  <si>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</si>
  <si>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</si>
  <si>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</si>
  <si>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</si>
  <si>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UKUPNO FINANCIJSKI RASHODI</t>
  </si>
  <si>
    <t>DONACIJE</t>
  </si>
  <si>
    <t>Tekuće donacije</t>
  </si>
  <si>
    <t>Suizdavaštvo časopisa Građevinar</t>
  </si>
  <si>
    <t>Sufinanciranje knjiga - unapređenje struke</t>
  </si>
  <si>
    <t>UKUPNO DONACIJE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</si>
  <si>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</si>
  <si>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</si>
  <si>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</si>
  <si>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</si>
  <si>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</si>
  <si>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</si>
  <si>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UKUPNO OSTALI RASHODI</t>
  </si>
  <si>
    <t>R A S H O D I   U K U P N O</t>
  </si>
  <si>
    <t>Povjerenstvo za financije:</t>
  </si>
  <si>
    <t>UKUPNO OSTALI PRIHODI</t>
  </si>
  <si>
    <t>Plaće za prekovremeni rad</t>
  </si>
  <si>
    <t>Usluge telefona  (OPTIKA - Iskon)</t>
  </si>
  <si>
    <t>Izrada pečata , iskaznica i ploča ureda</t>
  </si>
  <si>
    <t>Naknada za norme</t>
  </si>
  <si>
    <t>IIRS</t>
  </si>
  <si>
    <t xml:space="preserve">Premije obveznog osiguranja </t>
  </si>
  <si>
    <t>% IZVRŠENJA</t>
  </si>
  <si>
    <t>Reprezentacija - Opatija (ugostiteljske usluge i sl.)</t>
  </si>
  <si>
    <t>Plenarna sjednica</t>
  </si>
  <si>
    <t>Troškovi- ekspertize</t>
  </si>
  <si>
    <t xml:space="preserve">Troškovi održ.SKUPŠTNE HKIG </t>
  </si>
  <si>
    <t>KOLOS - STATUETE</t>
  </si>
  <si>
    <t>Centar za mirenje</t>
  </si>
  <si>
    <t xml:space="preserve"> UPRAVNI ODBOR,NADZORNI ODBOR</t>
  </si>
  <si>
    <t>Ostali prihodi</t>
  </si>
  <si>
    <t>Usluge tiska ostalo</t>
  </si>
  <si>
    <t>Autorski ugovori, UG o djelu</t>
  </si>
  <si>
    <t>RASHODI AMORTIZACIJA</t>
  </si>
  <si>
    <t>Sergej Črnjar, dipl.ing.građ.</t>
  </si>
  <si>
    <t>Andrino Petković, dipl.ing.građ</t>
  </si>
  <si>
    <t>Branko Poljanić, dipl.ing.građ</t>
  </si>
  <si>
    <t>Povjerenstvo za BIM</t>
  </si>
  <si>
    <t>Povjerenstvo za dodjelu novčane pomoći</t>
  </si>
  <si>
    <t>Povjerenstvo za dodjelu nagrada studentima</t>
  </si>
  <si>
    <t>Povjerenstvo za odnose s javnošću/e stranicu</t>
  </si>
  <si>
    <t>Neovisna revizija</t>
  </si>
  <si>
    <t>Stipendije studentima</t>
  </si>
  <si>
    <t>Računovodstveno savjetovanje</t>
  </si>
  <si>
    <t>Povjerenstvo za osiguranje</t>
  </si>
  <si>
    <t>Jurica Vrdoljak , dipl.ing.građ</t>
  </si>
  <si>
    <t>Reprezentacija; PO</t>
  </si>
  <si>
    <t>Marko Jerinić, dipl.ing.građ</t>
  </si>
  <si>
    <t>Nina Dražin Lovrec, dipl.ing.građ</t>
  </si>
  <si>
    <t>Povjerenstvo za javnu nabavu</t>
  </si>
  <si>
    <t>Povjerenstvo za ZAKONODAV.</t>
  </si>
  <si>
    <t>Pomoć strukovnim udrugama</t>
  </si>
  <si>
    <t>Sabor HSGI</t>
  </si>
  <si>
    <t>Rashodi po odluci UO</t>
  </si>
  <si>
    <t>AKD</t>
  </si>
  <si>
    <t>Korisnička podrška  članova HKIG</t>
  </si>
  <si>
    <t>Čuvanje arhivske građe</t>
  </si>
  <si>
    <t>VIŠAK I MANJAK  PRIHODA NAD RASHODIMA</t>
  </si>
  <si>
    <t>Povjerenstvo za STANDARD USLUGA</t>
  </si>
  <si>
    <t>Pomoć članovima-Pravilnik o nov.pomoći</t>
  </si>
  <si>
    <t>PREMIJE OSIGURANJA</t>
  </si>
  <si>
    <t>Webinar i okrugli stol</t>
  </si>
  <si>
    <t>Prihodi od donacija</t>
  </si>
  <si>
    <t>Povjerenstvo za dodjelu nagrada KOLOS</t>
  </si>
  <si>
    <t>Ostala povjerenstva</t>
  </si>
  <si>
    <t>Stručna putovanja po PO</t>
  </si>
  <si>
    <t>Aplikacija za Pravilnik o standardu usluga</t>
  </si>
  <si>
    <t xml:space="preserve">Usluge dostave </t>
  </si>
  <si>
    <t xml:space="preserve">Održav. INFORMATIČKE OPREME </t>
  </si>
  <si>
    <t xml:space="preserve">Ažuriranje računalnih programa </t>
  </si>
  <si>
    <t xml:space="preserve">Ažuriranja WEB stranice  </t>
  </si>
  <si>
    <t xml:space="preserve"> </t>
  </si>
  <si>
    <t>Ostale zakupnine i najamnine (Područni odbori)</t>
  </si>
  <si>
    <t>Smjernice ,monografija</t>
  </si>
  <si>
    <t>HRVATSKA KOMORA INŽENJERA GRAĐEVINARSTVA 18.01.2023</t>
  </si>
  <si>
    <t>PRIJEDLOG</t>
  </si>
  <si>
    <t>Izvještaj o izvršenju Plana prihoda i rashoda za 2022. godinu</t>
  </si>
  <si>
    <t>Rashodi na dan 31.12.2022 ; PRIHOD 31.12.2022</t>
  </si>
  <si>
    <t>PLAN 2022. kn</t>
  </si>
  <si>
    <t>IZVRŠENJE kn</t>
  </si>
  <si>
    <t>IZVRŠENJE eura</t>
  </si>
  <si>
    <t>PLAN 2022.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</si>
</sst>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theme="0"/>
      <name val="Tahoma"/>
      <family val="2"/>
      <charset val="238"/>
    </font>
    <font>
      <sz val="10"/>
      <name val="Arial"/>
      <charset val="238"/>
    </font>
    <font>
      <sz val="12"/>
      <color indexed="17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7" borderId="86" applyNumberFormat="0" applyFont="0" applyAlignment="0" applyProtection="0"/>
  </cellStyleXfs>
  <cellXfs count="355">
    <xf numFmtId="0" fontId="0" fillId="0" borderId="0" xfId="0"/>
    <xf numFmtId="0" fontId="3" fillId="2" borderId="0" xfId="0" applyFont="1" applyFill="1"/>
    <xf numFmtId="0" fontId="3" fillId="0" borderId="0" xfId="0" applyFont="1"/>
    <xf numFmtId="4" fontId="0" fillId="0" borderId="0" xfId="0" applyNumberFormat="1"/>
    <xf numFmtId="0" fontId="5" fillId="0" borderId="0" xfId="0" applyFont="1"/>
    <xf numFmtId="0" fontId="5" fillId="0" borderId="31" xfId="0" applyFont="1" applyBorder="1"/>
    <xf numFmtId="0" fontId="3" fillId="0" borderId="34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2" xfId="0" applyFont="1" applyBorder="1"/>
    <xf numFmtId="0" fontId="3" fillId="0" borderId="38" xfId="0" applyFont="1" applyBorder="1" applyAlignment="1">
      <alignment horizontal="left"/>
    </xf>
    <xf numFmtId="0" fontId="3" fillId="0" borderId="7" xfId="0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2" borderId="0" xfId="0" applyFont="1" applyFill="1"/>
    <xf numFmtId="0" fontId="3" fillId="2" borderId="16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11" xfId="0" applyFont="1" applyFill="1" applyBorder="1"/>
    <xf numFmtId="0" fontId="5" fillId="2" borderId="6" xfId="0" applyFont="1" applyFill="1" applyBorder="1"/>
    <xf numFmtId="0" fontId="3" fillId="2" borderId="6" xfId="0" applyFont="1" applyFill="1" applyBorder="1"/>
    <xf numFmtId="0" fontId="3" fillId="2" borderId="17" xfId="0" applyFont="1" applyFill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1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3" fillId="2" borderId="18" xfId="0" applyFont="1" applyFill="1" applyBorder="1"/>
    <xf numFmtId="0" fontId="5" fillId="0" borderId="17" xfId="0" applyFont="1" applyBorder="1" applyAlignment="1">
      <alignment horizontal="left"/>
    </xf>
    <xf numFmtId="4" fontId="3" fillId="0" borderId="0" xfId="0" applyNumberFormat="1" applyFont="1"/>
    <xf numFmtId="0" fontId="5" fillId="0" borderId="38" xfId="0" applyFont="1" applyBorder="1" applyAlignment="1">
      <alignment horizontal="left"/>
    </xf>
    <xf numFmtId="0" fontId="5" fillId="0" borderId="45" xfId="0" applyFont="1" applyBorder="1"/>
    <xf numFmtId="0" fontId="5" fillId="0" borderId="25" xfId="0" applyFont="1" applyBorder="1"/>
    <xf numFmtId="4" fontId="3" fillId="0" borderId="28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2" fillId="0" borderId="56" xfId="0" applyNumberFormat="1" applyFont="1" applyBorder="1" applyAlignment="1">
      <alignment horizontal="justify" vertical="center"/>
    </xf>
    <xf numFmtId="4" fontId="2" fillId="0" borderId="59" xfId="0" applyNumberFormat="1" applyFont="1" applyBorder="1" applyAlignment="1">
      <alignment horizontal="justify" vertical="center"/>
    </xf>
    <xf numFmtId="4" fontId="2" fillId="0" borderId="58" xfId="0" applyNumberFormat="1" applyFont="1" applyBorder="1" applyAlignment="1">
      <alignment horizontal="justify" vertical="center"/>
    </xf>
    <xf numFmtId="4" fontId="6" fillId="0" borderId="59" xfId="0" applyNumberFormat="1" applyFont="1" applyBorder="1" applyAlignment="1">
      <alignment horizontal="justify" vertical="center"/>
    </xf>
    <xf numFmtId="4" fontId="3" fillId="2" borderId="16" xfId="0" applyNumberFormat="1" applyFont="1" applyFill="1" applyBorder="1" applyAlignment="1">
      <alignment horizontal="right"/>
    </xf>
    <xf numFmtId="0" fontId="3" fillId="0" borderId="24" xfId="0" applyFont="1" applyBorder="1" applyAlignment="1">
      <alignment horizontal="left"/>
    </xf>
    <xf numFmtId="0" fontId="3" fillId="0" borderId="64" xfId="0" applyFont="1" applyBorder="1"/>
    <xf numFmtId="0" fontId="3" fillId="0" borderId="28" xfId="0" applyFont="1" applyBorder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3" fillId="4" borderId="35" xfId="0" applyFont="1" applyFill="1" applyBorder="1" applyAlignment="1">
      <alignment horizontal="left"/>
    </xf>
    <xf numFmtId="0" fontId="3" fillId="4" borderId="40" xfId="0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4" fontId="3" fillId="4" borderId="50" xfId="0" applyNumberFormat="1" applyFont="1" applyFill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4" borderId="50" xfId="1" applyNumberFormat="1" applyFont="1" applyFill="1" applyBorder="1"/>
    <xf numFmtId="0" fontId="3" fillId="0" borderId="13" xfId="0" applyFont="1" applyBorder="1" applyAlignment="1">
      <alignment horizontal="left"/>
    </xf>
    <xf numFmtId="0" fontId="5" fillId="0" borderId="7" xfId="0" applyFont="1" applyBorder="1"/>
    <xf numFmtId="0" fontId="5" fillId="0" borderId="39" xfId="0" applyFont="1" applyBorder="1"/>
    <xf numFmtId="0" fontId="3" fillId="4" borderId="38" xfId="0" applyFont="1" applyFill="1" applyBorder="1" applyAlignment="1">
      <alignment horizontal="left"/>
    </xf>
    <xf numFmtId="0" fontId="3" fillId="4" borderId="45" xfId="0" applyFont="1" applyFill="1" applyBorder="1"/>
    <xf numFmtId="0" fontId="3" fillId="4" borderId="25" xfId="0" applyFont="1" applyFill="1" applyBorder="1"/>
    <xf numFmtId="0" fontId="3" fillId="4" borderId="39" xfId="0" applyFont="1" applyFill="1" applyBorder="1"/>
    <xf numFmtId="0" fontId="3" fillId="4" borderId="52" xfId="0" applyFont="1" applyFill="1" applyBorder="1" applyAlignment="1">
      <alignment horizontal="left"/>
    </xf>
    <xf numFmtId="0" fontId="3" fillId="4" borderId="53" xfId="0" applyFont="1" applyFill="1" applyBorder="1"/>
    <xf numFmtId="0" fontId="3" fillId="4" borderId="54" xfId="0" applyFont="1" applyFill="1" applyBorder="1"/>
    <xf numFmtId="0" fontId="3" fillId="4" borderId="48" xfId="0" applyFont="1" applyFill="1" applyBorder="1"/>
    <xf numFmtId="0" fontId="3" fillId="4" borderId="55" xfId="0" applyFont="1" applyFill="1" applyBorder="1"/>
    <xf numFmtId="0" fontId="3" fillId="0" borderId="71" xfId="0" applyFont="1" applyBorder="1" applyAlignment="1">
      <alignment horizontal="left"/>
    </xf>
    <xf numFmtId="4" fontId="3" fillId="0" borderId="74" xfId="0" applyNumberFormat="1" applyFont="1" applyBorder="1" applyAlignment="1">
      <alignment horizontal="right"/>
    </xf>
    <xf numFmtId="4" fontId="3" fillId="2" borderId="0" xfId="0" applyNumberFormat="1" applyFont="1" applyFill="1"/>
    <xf numFmtId="4" fontId="5" fillId="2" borderId="0" xfId="0" applyNumberFormat="1" applyFont="1" applyFill="1" applyAlignment="1">
      <alignment horizontal="right"/>
    </xf>
    <xf numFmtId="0" fontId="3" fillId="2" borderId="15" xfId="0" applyFont="1" applyFill="1" applyBorder="1" applyAlignment="1">
      <alignment horizontal="left"/>
    </xf>
    <xf numFmtId="0" fontId="5" fillId="2" borderId="7" xfId="0" applyFont="1" applyFill="1" applyBorder="1"/>
    <xf numFmtId="4" fontId="3" fillId="2" borderId="8" xfId="0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left"/>
    </xf>
    <xf numFmtId="0" fontId="3" fillId="3" borderId="11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0" borderId="44" xfId="0" applyFont="1" applyBorder="1"/>
    <xf numFmtId="4" fontId="3" fillId="0" borderId="44" xfId="1" applyNumberFormat="1" applyFont="1" applyFill="1" applyBorder="1"/>
    <xf numFmtId="0" fontId="5" fillId="0" borderId="23" xfId="0" applyFont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/>
    <xf numFmtId="4" fontId="3" fillId="0" borderId="8" xfId="1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7" fillId="0" borderId="0" xfId="0" applyFont="1"/>
    <xf numFmtId="0" fontId="7" fillId="0" borderId="16" xfId="0" applyFont="1" applyBorder="1"/>
    <xf numFmtId="0" fontId="3" fillId="0" borderId="11" xfId="0" applyFont="1" applyBorder="1"/>
    <xf numFmtId="0" fontId="3" fillId="3" borderId="72" xfId="0" applyFont="1" applyFill="1" applyBorder="1" applyAlignment="1">
      <alignment horizontal="left"/>
    </xf>
    <xf numFmtId="0" fontId="3" fillId="3" borderId="73" xfId="0" applyFont="1" applyFill="1" applyBorder="1"/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/>
    <xf numFmtId="0" fontId="3" fillId="0" borderId="49" xfId="0" applyFont="1" applyBorder="1" applyAlignment="1">
      <alignment horizontal="left"/>
    </xf>
    <xf numFmtId="4" fontId="3" fillId="0" borderId="28" xfId="1" applyNumberFormat="1" applyFont="1" applyFill="1" applyBorder="1"/>
    <xf numFmtId="0" fontId="3" fillId="0" borderId="65" xfId="0" applyFont="1" applyBorder="1"/>
    <xf numFmtId="0" fontId="3" fillId="0" borderId="66" xfId="0" applyFont="1" applyBorder="1"/>
    <xf numFmtId="0" fontId="5" fillId="0" borderId="24" xfId="0" applyFont="1" applyBorder="1" applyAlignment="1">
      <alignment horizontal="left"/>
    </xf>
    <xf numFmtId="4" fontId="5" fillId="0" borderId="8" xfId="1" applyNumberFormat="1" applyFont="1" applyFill="1" applyBorder="1"/>
    <xf numFmtId="0" fontId="5" fillId="0" borderId="42" xfId="0" applyFont="1" applyBorder="1" applyAlignment="1">
      <alignment horizontal="left"/>
    </xf>
    <xf numFmtId="0" fontId="5" fillId="0" borderId="43" xfId="0" applyFont="1" applyBorder="1"/>
    <xf numFmtId="0" fontId="5" fillId="0" borderId="44" xfId="0" applyFont="1" applyBorder="1"/>
    <xf numFmtId="4" fontId="3" fillId="3" borderId="51" xfId="1" applyNumberFormat="1" applyFont="1" applyFill="1" applyBorder="1"/>
    <xf numFmtId="0" fontId="3" fillId="3" borderId="40" xfId="0" applyFont="1" applyFill="1" applyBorder="1"/>
    <xf numFmtId="0" fontId="3" fillId="3" borderId="37" xfId="0" applyFont="1" applyFill="1" applyBorder="1"/>
    <xf numFmtId="0" fontId="3" fillId="0" borderId="27" xfId="0" applyFont="1" applyBorder="1"/>
    <xf numFmtId="0" fontId="8" fillId="0" borderId="25" xfId="0" applyFont="1" applyBorder="1"/>
    <xf numFmtId="4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left"/>
    </xf>
    <xf numFmtId="4" fontId="5" fillId="0" borderId="16" xfId="0" applyNumberFormat="1" applyFont="1" applyBorder="1"/>
    <xf numFmtId="0" fontId="3" fillId="5" borderId="0" xfId="0" applyFont="1" applyFill="1" applyAlignment="1">
      <alignment horizontal="left"/>
    </xf>
    <xf numFmtId="4" fontId="3" fillId="5" borderId="0" xfId="1" applyNumberFormat="1" applyFont="1" applyFill="1" applyBorder="1"/>
    <xf numFmtId="0" fontId="5" fillId="5" borderId="14" xfId="0" applyFont="1" applyFill="1" applyBorder="1"/>
    <xf numFmtId="0" fontId="3" fillId="0" borderId="10" xfId="0" applyFont="1" applyBorder="1"/>
    <xf numFmtId="0" fontId="3" fillId="0" borderId="69" xfId="0" applyFont="1" applyBorder="1" applyAlignment="1">
      <alignment horizontal="left"/>
    </xf>
    <xf numFmtId="4" fontId="5" fillId="5" borderId="0" xfId="0" applyNumberFormat="1" applyFont="1" applyFill="1"/>
    <xf numFmtId="0" fontId="5" fillId="5" borderId="0" xfId="0" applyFont="1" applyFill="1"/>
    <xf numFmtId="0" fontId="5" fillId="0" borderId="33" xfId="0" applyFont="1" applyBorder="1" applyAlignment="1">
      <alignment horizontal="left"/>
    </xf>
    <xf numFmtId="0" fontId="5" fillId="0" borderId="29" xfId="0" applyFont="1" applyBorder="1"/>
    <xf numFmtId="0" fontId="5" fillId="0" borderId="10" xfId="0" applyFont="1" applyBorder="1"/>
    <xf numFmtId="0" fontId="3" fillId="0" borderId="29" xfId="0" applyFont="1" applyBorder="1"/>
    <xf numFmtId="0" fontId="3" fillId="3" borderId="78" xfId="0" applyFont="1" applyFill="1" applyBorder="1"/>
    <xf numFmtId="0" fontId="3" fillId="2" borderId="10" xfId="0" applyFont="1" applyFill="1" applyBorder="1"/>
    <xf numFmtId="0" fontId="3" fillId="3" borderId="30" xfId="0" applyFont="1" applyFill="1" applyBorder="1"/>
    <xf numFmtId="0" fontId="3" fillId="3" borderId="41" xfId="0" applyFont="1" applyFill="1" applyBorder="1"/>
    <xf numFmtId="4" fontId="3" fillId="3" borderId="56" xfId="1" applyNumberFormat="1" applyFont="1" applyFill="1" applyBorder="1"/>
    <xf numFmtId="0" fontId="3" fillId="5" borderId="75" xfId="0" applyFont="1" applyFill="1" applyBorder="1" applyAlignment="1">
      <alignment horizontal="left"/>
    </xf>
    <xf numFmtId="0" fontId="3" fillId="5" borderId="0" xfId="0" applyFont="1" applyFill="1"/>
    <xf numFmtId="0" fontId="3" fillId="4" borderId="80" xfId="0" applyFont="1" applyFill="1" applyBorder="1"/>
    <xf numFmtId="0" fontId="3" fillId="0" borderId="9" xfId="0" applyFont="1" applyBorder="1"/>
    <xf numFmtId="0" fontId="3" fillId="0" borderId="19" xfId="0" applyFont="1" applyBorder="1"/>
    <xf numFmtId="0" fontId="5" fillId="0" borderId="19" xfId="0" applyFont="1" applyBorder="1"/>
    <xf numFmtId="0" fontId="3" fillId="2" borderId="81" xfId="0" applyFont="1" applyFill="1" applyBorder="1"/>
    <xf numFmtId="0" fontId="3" fillId="2" borderId="29" xfId="0" applyFont="1" applyFill="1" applyBorder="1"/>
    <xf numFmtId="0" fontId="5" fillId="0" borderId="70" xfId="0" applyFont="1" applyBorder="1"/>
    <xf numFmtId="0" fontId="3" fillId="3" borderId="80" xfId="0" applyFont="1" applyFill="1" applyBorder="1"/>
    <xf numFmtId="0" fontId="3" fillId="3" borderId="46" xfId="0" applyFont="1" applyFill="1" applyBorder="1"/>
    <xf numFmtId="4" fontId="5" fillId="0" borderId="62" xfId="0" applyNumberFormat="1" applyFont="1" applyBorder="1"/>
    <xf numFmtId="4" fontId="5" fillId="0" borderId="58" xfId="0" applyNumberFormat="1" applyFont="1" applyBorder="1"/>
    <xf numFmtId="4" fontId="5" fillId="0" borderId="57" xfId="0" applyNumberFormat="1" applyFont="1" applyBorder="1"/>
    <xf numFmtId="4" fontId="3" fillId="0" borderId="47" xfId="0" applyNumberFormat="1" applyFont="1" applyBorder="1" applyAlignment="1">
      <alignment horizontal="right"/>
    </xf>
    <xf numFmtId="4" fontId="3" fillId="4" borderId="82" xfId="1" applyNumberFormat="1" applyFont="1" applyFill="1" applyBorder="1"/>
    <xf numFmtId="4" fontId="3" fillId="3" borderId="13" xfId="1" applyNumberFormat="1" applyFont="1" applyFill="1" applyBorder="1"/>
    <xf numFmtId="4" fontId="3" fillId="2" borderId="64" xfId="0" applyNumberFormat="1" applyFont="1" applyFill="1" applyBorder="1" applyAlignment="1">
      <alignment horizontal="right"/>
    </xf>
    <xf numFmtId="4" fontId="3" fillId="2" borderId="67" xfId="0" applyNumberFormat="1" applyFont="1" applyFill="1" applyBorder="1" applyAlignment="1">
      <alignment horizontal="right"/>
    </xf>
    <xf numFmtId="4" fontId="3" fillId="3" borderId="60" xfId="1" applyNumberFormat="1" applyFont="1" applyFill="1" applyBorder="1"/>
    <xf numFmtId="4" fontId="3" fillId="2" borderId="57" xfId="0" applyNumberFormat="1" applyFont="1" applyFill="1" applyBorder="1" applyAlignment="1">
      <alignment horizontal="right"/>
    </xf>
    <xf numFmtId="0" fontId="3" fillId="5" borderId="22" xfId="0" applyFont="1" applyFill="1" applyBorder="1"/>
    <xf numFmtId="0" fontId="5" fillId="0" borderId="63" xfId="0" applyFont="1" applyBorder="1"/>
    <xf numFmtId="4" fontId="5" fillId="0" borderId="67" xfId="1" applyNumberFormat="1" applyFont="1" applyFill="1" applyBorder="1"/>
    <xf numFmtId="4" fontId="5" fillId="2" borderId="67" xfId="1" applyNumberFormat="1" applyFont="1" applyFill="1" applyBorder="1"/>
    <xf numFmtId="4" fontId="5" fillId="0" borderId="67" xfId="0" applyNumberFormat="1" applyFont="1" applyBorder="1" applyAlignment="1">
      <alignment horizontal="right"/>
    </xf>
    <xf numFmtId="4" fontId="3" fillId="0" borderId="67" xfId="0" applyNumberFormat="1" applyFont="1" applyBorder="1" applyAlignment="1">
      <alignment horizontal="right"/>
    </xf>
    <xf numFmtId="4" fontId="5" fillId="0" borderId="63" xfId="0" applyNumberFormat="1" applyFont="1" applyBorder="1" applyAlignment="1">
      <alignment horizontal="right"/>
    </xf>
    <xf numFmtId="4" fontId="3" fillId="5" borderId="62" xfId="1" applyNumberFormat="1" applyFont="1" applyFill="1" applyBorder="1"/>
    <xf numFmtId="0" fontId="3" fillId="0" borderId="64" xfId="0" applyFont="1" applyBorder="1" applyAlignment="1">
      <alignment horizontal="left"/>
    </xf>
    <xf numFmtId="0" fontId="3" fillId="6" borderId="41" xfId="0" applyFont="1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0" fontId="3" fillId="6" borderId="79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center"/>
    </xf>
    <xf numFmtId="0" fontId="3" fillId="6" borderId="6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4" fontId="3" fillId="6" borderId="56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left"/>
    </xf>
    <xf numFmtId="0" fontId="5" fillId="2" borderId="18" xfId="0" applyFont="1" applyFill="1" applyBorder="1"/>
    <xf numFmtId="4" fontId="5" fillId="2" borderId="67" xfId="0" applyNumberFormat="1" applyFont="1" applyFill="1" applyBorder="1" applyAlignment="1">
      <alignment horizontal="right"/>
    </xf>
    <xf numFmtId="0" fontId="5" fillId="2" borderId="16" xfId="0" applyFont="1" applyFill="1" applyBorder="1"/>
    <xf numFmtId="0" fontId="3" fillId="5" borderId="38" xfId="0" applyFont="1" applyFill="1" applyBorder="1" applyAlignment="1">
      <alignment horizontal="left"/>
    </xf>
    <xf numFmtId="0" fontId="9" fillId="5" borderId="20" xfId="0" applyFont="1" applyFill="1" applyBorder="1"/>
    <xf numFmtId="0" fontId="3" fillId="5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4" xfId="0" applyFont="1" applyBorder="1"/>
    <xf numFmtId="0" fontId="5" fillId="0" borderId="23" xfId="0" applyFont="1" applyBorder="1" applyAlignment="1">
      <alignment horizontal="left"/>
    </xf>
    <xf numFmtId="4" fontId="3" fillId="0" borderId="63" xfId="0" applyNumberFormat="1" applyFont="1" applyBorder="1" applyAlignment="1">
      <alignment horizontal="right"/>
    </xf>
    <xf numFmtId="4" fontId="3" fillId="3" borderId="67" xfId="0" applyNumberFormat="1" applyFont="1" applyFill="1" applyBorder="1"/>
    <xf numFmtId="0" fontId="3" fillId="5" borderId="26" xfId="0" applyFont="1" applyFill="1" applyBorder="1" applyAlignment="1">
      <alignment horizontal="left"/>
    </xf>
    <xf numFmtId="0" fontId="3" fillId="3" borderId="69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4" fontId="5" fillId="5" borderId="0" xfId="0" applyNumberFormat="1" applyFont="1" applyFill="1" applyAlignment="1">
      <alignment horizontal="right"/>
    </xf>
    <xf numFmtId="4" fontId="3" fillId="6" borderId="46" xfId="0" applyNumberFormat="1" applyFont="1" applyFill="1" applyBorder="1" applyAlignment="1">
      <alignment horizontal="center"/>
    </xf>
    <xf numFmtId="4" fontId="5" fillId="0" borderId="19" xfId="0" applyNumberFormat="1" applyFont="1" applyBorder="1"/>
    <xf numFmtId="4" fontId="3" fillId="0" borderId="19" xfId="0" applyNumberFormat="1" applyFont="1" applyBorder="1"/>
    <xf numFmtId="4" fontId="5" fillId="0" borderId="29" xfId="1" applyNumberFormat="1" applyFont="1" applyFill="1" applyBorder="1"/>
    <xf numFmtId="4" fontId="3" fillId="4" borderId="29" xfId="1" applyNumberFormat="1" applyFont="1" applyFill="1" applyBorder="1"/>
    <xf numFmtId="4" fontId="3" fillId="0" borderId="9" xfId="1" applyNumberFormat="1" applyFont="1" applyFill="1" applyBorder="1"/>
    <xf numFmtId="4" fontId="3" fillId="0" borderId="10" xfId="1" applyNumberFormat="1" applyFont="1" applyFill="1" applyBorder="1"/>
    <xf numFmtId="4" fontId="5" fillId="0" borderId="29" xfId="0" applyNumberFormat="1" applyFont="1" applyBorder="1" applyAlignment="1">
      <alignment horizontal="right"/>
    </xf>
    <xf numFmtId="4" fontId="3" fillId="0" borderId="29" xfId="1" applyNumberFormat="1" applyFont="1" applyFill="1" applyBorder="1"/>
    <xf numFmtId="4" fontId="3" fillId="0" borderId="29" xfId="0" applyNumberFormat="1" applyFont="1" applyBorder="1" applyAlignment="1">
      <alignment horizontal="right"/>
    </xf>
    <xf numFmtId="4" fontId="3" fillId="4" borderId="80" xfId="1" applyNumberFormat="1" applyFont="1" applyFill="1" applyBorder="1"/>
    <xf numFmtId="4" fontId="3" fillId="0" borderId="57" xfId="1" applyNumberFormat="1" applyFont="1" applyFill="1" applyBorder="1"/>
    <xf numFmtId="4" fontId="3" fillId="4" borderId="70" xfId="1" applyNumberFormat="1" applyFont="1" applyFill="1" applyBorder="1"/>
    <xf numFmtId="4" fontId="3" fillId="4" borderId="78" xfId="1" applyNumberFormat="1" applyFont="1" applyFill="1" applyBorder="1"/>
    <xf numFmtId="4" fontId="3" fillId="4" borderId="83" xfId="1" applyNumberFormat="1" applyFont="1" applyFill="1" applyBorder="1"/>
    <xf numFmtId="4" fontId="3" fillId="4" borderId="19" xfId="1" applyNumberFormat="1" applyFont="1" applyFill="1" applyBorder="1"/>
    <xf numFmtId="4" fontId="3" fillId="0" borderId="74" xfId="0" applyNumberFormat="1" applyFont="1" applyBorder="1"/>
    <xf numFmtId="4" fontId="3" fillId="0" borderId="77" xfId="1" applyNumberFormat="1" applyFont="1" applyFill="1" applyBorder="1"/>
    <xf numFmtId="4" fontId="5" fillId="2" borderId="0" xfId="0" applyNumberFormat="1" applyFont="1" applyFill="1"/>
    <xf numFmtId="4" fontId="3" fillId="0" borderId="19" xfId="1" applyNumberFormat="1" applyFont="1" applyFill="1" applyBorder="1"/>
    <xf numFmtId="4" fontId="3" fillId="2" borderId="16" xfId="0" applyNumberFormat="1" applyFont="1" applyFill="1" applyBorder="1"/>
    <xf numFmtId="4" fontId="3" fillId="5" borderId="57" xfId="1" applyNumberFormat="1" applyFont="1" applyFill="1" applyBorder="1"/>
    <xf numFmtId="4" fontId="5" fillId="5" borderId="57" xfId="0" applyNumberFormat="1" applyFont="1" applyFill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3" fillId="5" borderId="58" xfId="0" applyNumberFormat="1" applyFont="1" applyFill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5" borderId="67" xfId="0" applyNumberFormat="1" applyFont="1" applyFill="1" applyBorder="1" applyAlignment="1">
      <alignment horizontal="right"/>
    </xf>
    <xf numFmtId="4" fontId="5" fillId="5" borderId="67" xfId="0" applyNumberFormat="1" applyFont="1" applyFill="1" applyBorder="1" applyAlignment="1">
      <alignment horizontal="right"/>
    </xf>
    <xf numFmtId="4" fontId="3" fillId="5" borderId="57" xfId="0" applyNumberFormat="1" applyFont="1" applyFill="1" applyBorder="1" applyAlignment="1">
      <alignment horizontal="right"/>
    </xf>
    <xf numFmtId="4" fontId="3" fillId="3" borderId="67" xfId="1" applyNumberFormat="1" applyFont="1" applyFill="1" applyBorder="1"/>
    <xf numFmtId="4" fontId="3" fillId="3" borderId="29" xfId="1" applyNumberFormat="1" applyFont="1" applyFill="1" applyBorder="1"/>
    <xf numFmtId="4" fontId="5" fillId="0" borderId="76" xfId="1" applyNumberFormat="1" applyFont="1" applyFill="1" applyBorder="1"/>
    <xf numFmtId="4" fontId="3" fillId="2" borderId="64" xfId="0" applyNumberFormat="1" applyFont="1" applyFill="1" applyBorder="1"/>
    <xf numFmtId="4" fontId="5" fillId="5" borderId="67" xfId="1" applyNumberFormat="1" applyFont="1" applyFill="1" applyBorder="1"/>
    <xf numFmtId="4" fontId="5" fillId="0" borderId="63" xfId="1" applyNumberFormat="1" applyFont="1" applyFill="1" applyBorder="1"/>
    <xf numFmtId="4" fontId="5" fillId="0" borderId="70" xfId="1" applyNumberFormat="1" applyFont="1" applyFill="1" applyBorder="1"/>
    <xf numFmtId="4" fontId="3" fillId="3" borderId="46" xfId="1" applyNumberFormat="1" applyFont="1" applyFill="1" applyBorder="1"/>
    <xf numFmtId="4" fontId="3" fillId="2" borderId="81" xfId="0" applyNumberFormat="1" applyFont="1" applyFill="1" applyBorder="1"/>
    <xf numFmtId="10" fontId="5" fillId="0" borderId="29" xfId="1" applyNumberFormat="1" applyFont="1" applyFill="1" applyBorder="1"/>
    <xf numFmtId="4" fontId="3" fillId="0" borderId="67" xfId="1" applyNumberFormat="1" applyFont="1" applyFill="1" applyBorder="1"/>
    <xf numFmtId="4" fontId="5" fillId="0" borderId="0" xfId="0" applyNumberFormat="1" applyFont="1" applyAlignment="1">
      <alignment horizontal="right"/>
    </xf>
    <xf numFmtId="4" fontId="5" fillId="0" borderId="29" xfId="1" applyNumberFormat="1" applyFont="1" applyFill="1" applyBorder="1" applyAlignment="1">
      <alignment horizontal="right"/>
    </xf>
    <xf numFmtId="4" fontId="3" fillId="3" borderId="78" xfId="1" applyNumberFormat="1" applyFont="1" applyFill="1" applyBorder="1"/>
    <xf numFmtId="4" fontId="3" fillId="3" borderId="61" xfId="1" applyNumberFormat="1" applyFont="1" applyFill="1" applyBorder="1"/>
    <xf numFmtId="4" fontId="3" fillId="2" borderId="10" xfId="0" applyNumberFormat="1" applyFont="1" applyFill="1" applyBorder="1"/>
    <xf numFmtId="4" fontId="5" fillId="0" borderId="10" xfId="1" applyNumberFormat="1" applyFont="1" applyFill="1" applyBorder="1"/>
    <xf numFmtId="4" fontId="3" fillId="3" borderId="80" xfId="1" applyNumberFormat="1" applyFont="1" applyFill="1" applyBorder="1"/>
    <xf numFmtId="4" fontId="5" fillId="0" borderId="19" xfId="1" applyNumberFormat="1" applyFont="1" applyFill="1" applyBorder="1"/>
    <xf numFmtId="4" fontId="3" fillId="0" borderId="64" xfId="0" applyNumberFormat="1" applyFont="1" applyBorder="1"/>
    <xf numFmtId="4" fontId="5" fillId="0" borderId="64" xfId="1" applyNumberFormat="1" applyFont="1" applyFill="1" applyBorder="1"/>
    <xf numFmtId="4" fontId="5" fillId="0" borderId="6" xfId="1" applyNumberFormat="1" applyFont="1" applyFill="1" applyBorder="1"/>
    <xf numFmtId="4" fontId="5" fillId="0" borderId="67" xfId="0" applyNumberFormat="1" applyFont="1" applyBorder="1"/>
    <xf numFmtId="4" fontId="5" fillId="0" borderId="29" xfId="0" applyNumberFormat="1" applyFont="1" applyBorder="1"/>
    <xf numFmtId="4" fontId="3" fillId="0" borderId="57" xfId="0" applyNumberFormat="1" applyFont="1" applyBorder="1"/>
    <xf numFmtId="4" fontId="3" fillId="0" borderId="10" xfId="0" applyNumberFormat="1" applyFont="1" applyBorder="1"/>
    <xf numFmtId="4" fontId="5" fillId="0" borderId="68" xfId="1" applyNumberFormat="1" applyFont="1" applyFill="1" applyBorder="1"/>
    <xf numFmtId="4" fontId="5" fillId="0" borderId="0" xfId="1" applyNumberFormat="1" applyFont="1" applyFill="1" applyBorder="1"/>
    <xf numFmtId="4" fontId="3" fillId="0" borderId="67" xfId="0" applyNumberFormat="1" applyFont="1" applyBorder="1"/>
    <xf numFmtId="4" fontId="3" fillId="0" borderId="29" xfId="0" applyNumberFormat="1" applyFont="1" applyBorder="1"/>
    <xf numFmtId="4" fontId="5" fillId="0" borderId="57" xfId="0" applyNumberFormat="1" applyFont="1" applyBorder="1" applyAlignment="1">
      <alignment horizontal="right"/>
    </xf>
    <xf numFmtId="4" fontId="5" fillId="0" borderId="14" xfId="0" applyNumberFormat="1" applyFont="1" applyBorder="1"/>
    <xf numFmtId="4" fontId="5" fillId="0" borderId="14" xfId="1" applyNumberFormat="1" applyFont="1" applyFill="1" applyBorder="1"/>
    <xf numFmtId="4" fontId="5" fillId="0" borderId="70" xfId="0" applyNumberFormat="1" applyFont="1" applyBorder="1" applyAlignment="1">
      <alignment horizontal="right"/>
    </xf>
    <xf numFmtId="4" fontId="5" fillId="5" borderId="63" xfId="0" applyNumberFormat="1" applyFont="1" applyFill="1" applyBorder="1" applyAlignment="1">
      <alignment horizontal="right"/>
    </xf>
    <xf numFmtId="4" fontId="5" fillId="0" borderId="21" xfId="1" applyNumberFormat="1" applyFont="1" applyFill="1" applyBorder="1"/>
    <xf numFmtId="4" fontId="3" fillId="5" borderId="81" xfId="1" applyNumberFormat="1" applyFont="1" applyFill="1" applyBorder="1"/>
    <xf numFmtId="2" fontId="3" fillId="0" borderId="19" xfId="0" applyNumberFormat="1" applyFont="1" applyBorder="1"/>
    <xf numFmtId="4" fontId="5" fillId="0" borderId="10" xfId="0" applyNumberFormat="1" applyFont="1" applyBorder="1"/>
    <xf numFmtId="4" fontId="11" fillId="0" borderId="29" xfId="0" applyNumberFormat="1" applyFont="1" applyBorder="1" applyAlignment="1">
      <alignment horizontal="right"/>
    </xf>
    <xf numFmtId="4" fontId="3" fillId="3" borderId="70" xfId="1" applyNumberFormat="1" applyFont="1" applyFill="1" applyBorder="1"/>
    <xf numFmtId="4" fontId="5" fillId="0" borderId="85" xfId="1" applyNumberFormat="1" applyFont="1" applyFill="1" applyBorder="1"/>
    <xf numFmtId="4" fontId="3" fillId="0" borderId="28" xfId="0" applyNumberFormat="1" applyFont="1" applyBorder="1"/>
    <xf numFmtId="4" fontId="3" fillId="0" borderId="58" xfId="0" applyNumberFormat="1" applyFont="1" applyBorder="1"/>
    <xf numFmtId="4" fontId="5" fillId="0" borderId="63" xfId="0" applyNumberFormat="1" applyFont="1" applyBorder="1"/>
    <xf numFmtId="4" fontId="3" fillId="5" borderId="56" xfId="1" applyNumberFormat="1" applyFont="1" applyFill="1" applyBorder="1"/>
    <xf numFmtId="4" fontId="5" fillId="5" borderId="84" xfId="1" applyNumberFormat="1" applyFont="1" applyFill="1" applyBorder="1"/>
    <xf numFmtId="4" fontId="3" fillId="3" borderId="59" xfId="0" applyNumberFormat="1" applyFont="1" applyFill="1" applyBorder="1"/>
    <xf numFmtId="4" fontId="5" fillId="3" borderId="46" xfId="1" applyNumberFormat="1" applyFont="1" applyFill="1" applyBorder="1"/>
    <xf numFmtId="4" fontId="3" fillId="5" borderId="0" xfId="0" applyNumberFormat="1" applyFont="1" applyFill="1"/>
    <xf numFmtId="4" fontId="5" fillId="5" borderId="75" xfId="1" applyNumberFormat="1" applyFont="1" applyFill="1" applyBorder="1"/>
    <xf numFmtId="4" fontId="5" fillId="5" borderId="0" xfId="1" applyNumberFormat="1" applyFont="1" applyFill="1" applyBorder="1"/>
    <xf numFmtId="0" fontId="9" fillId="5" borderId="25" xfId="0" applyFont="1" applyFill="1" applyBorder="1"/>
    <xf numFmtId="4" fontId="3" fillId="0" borderId="64" xfId="1" applyNumberFormat="1" applyFont="1" applyFill="1" applyBorder="1"/>
    <xf numFmtId="0" fontId="9" fillId="5" borderId="44" xfId="0" applyFont="1" applyFill="1" applyBorder="1"/>
    <xf numFmtId="0" fontId="5" fillId="3" borderId="35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3" fillId="3" borderId="87" xfId="0" applyFont="1" applyFill="1" applyBorder="1" applyAlignment="1">
      <alignment horizontal="left"/>
    </xf>
    <xf numFmtId="0" fontId="3" fillId="3" borderId="88" xfId="0" applyFont="1" applyFill="1" applyBorder="1"/>
    <xf numFmtId="0" fontId="3" fillId="3" borderId="89" xfId="0" applyFont="1" applyFill="1" applyBorder="1"/>
    <xf numFmtId="0" fontId="3" fillId="0" borderId="25" xfId="0" applyFont="1" applyBorder="1"/>
    <xf numFmtId="4" fontId="3" fillId="3" borderId="90" xfId="1" applyNumberFormat="1" applyFont="1" applyFill="1" applyBorder="1"/>
    <xf numFmtId="0" fontId="5" fillId="5" borderId="91" xfId="0" applyFont="1" applyFill="1" applyBorder="1"/>
    <xf numFmtId="0" fontId="3" fillId="0" borderId="2" xfId="0" applyFont="1" applyBorder="1" applyAlignment="1">
      <alignment horizontal="left"/>
    </xf>
    <xf numFmtId="0" fontId="3" fillId="5" borderId="91" xfId="2" applyFont="1" applyFill="1" applyBorder="1"/>
    <xf numFmtId="0" fontId="3" fillId="5" borderId="20" xfId="0" applyFont="1" applyFill="1" applyBorder="1"/>
    <xf numFmtId="0" fontId="3" fillId="5" borderId="18" xfId="2" applyFont="1" applyFill="1" applyBorder="1"/>
    <xf numFmtId="0" fontId="3" fillId="5" borderId="16" xfId="2" applyFont="1" applyFill="1" applyBorder="1"/>
    <xf numFmtId="4" fontId="3" fillId="5" borderId="57" xfId="2" applyNumberFormat="1" applyFont="1" applyFill="1" applyBorder="1" applyAlignment="1">
      <alignment horizontal="right"/>
    </xf>
    <xf numFmtId="4" fontId="3" fillId="5" borderId="57" xfId="2" applyNumberFormat="1" applyFont="1" applyFill="1" applyBorder="1"/>
    <xf numFmtId="4" fontId="5" fillId="5" borderId="57" xfId="2" applyNumberFormat="1" applyFont="1" applyFill="1" applyBorder="1"/>
    <xf numFmtId="4" fontId="3" fillId="5" borderId="20" xfId="1" applyNumberFormat="1" applyFont="1" applyFill="1" applyBorder="1"/>
    <xf numFmtId="0" fontId="3" fillId="0" borderId="5" xfId="0" applyFont="1" applyBorder="1" applyAlignment="1">
      <alignment vertical="top"/>
    </xf>
    <xf numFmtId="0" fontId="5" fillId="3" borderId="5" xfId="0" applyFont="1" applyFill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2" borderId="3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3" borderId="56" xfId="0" applyFont="1" applyFill="1" applyBorder="1" applyAlignment="1">
      <alignment horizontal="left"/>
    </xf>
    <xf numFmtId="0" fontId="3" fillId="3" borderId="45" xfId="0" applyFont="1" applyFill="1" applyBorder="1"/>
    <xf numFmtId="0" fontId="3" fillId="0" borderId="93" xfId="0" applyFont="1" applyBorder="1"/>
    <xf numFmtId="0" fontId="3" fillId="0" borderId="94" xfId="0" applyFont="1" applyBorder="1" applyAlignment="1">
      <alignment horizontal="left"/>
    </xf>
    <xf numFmtId="0" fontId="3" fillId="3" borderId="25" xfId="0" applyFont="1" applyFill="1" applyBorder="1"/>
    <xf numFmtId="0" fontId="3" fillId="3" borderId="44" xfId="0" applyFont="1" applyFill="1" applyBorder="1"/>
    <xf numFmtId="0" fontId="3" fillId="3" borderId="70" xfId="0" applyFont="1" applyFill="1" applyBorder="1"/>
    <xf numFmtId="0" fontId="3" fillId="0" borderId="81" xfId="0" applyFont="1" applyBorder="1"/>
    <xf numFmtId="4" fontId="3" fillId="3" borderId="63" xfId="0" applyNumberFormat="1" applyFont="1" applyFill="1" applyBorder="1" applyAlignment="1">
      <alignment horizontal="right"/>
    </xf>
    <xf numFmtId="4" fontId="3" fillId="0" borderId="64" xfId="0" applyNumberFormat="1" applyFont="1" applyBorder="1" applyAlignment="1">
      <alignment horizontal="right"/>
    </xf>
    <xf numFmtId="4" fontId="3" fillId="3" borderId="68" xfId="1" applyNumberFormat="1" applyFont="1" applyFill="1" applyBorder="1"/>
    <xf numFmtId="0" fontId="3" fillId="5" borderId="95" xfId="0" applyFont="1" applyFill="1" applyBorder="1" applyAlignment="1">
      <alignment horizontal="left"/>
    </xf>
    <xf numFmtId="4" fontId="5" fillId="0" borderId="20" xfId="0" applyNumberFormat="1" applyFont="1" applyBorder="1"/>
    <xf numFmtId="0" fontId="3" fillId="5" borderId="96" xfId="0" applyFont="1" applyFill="1" applyBorder="1" applyAlignment="1">
      <alignment horizontal="left"/>
    </xf>
    <xf numFmtId="4" fontId="3" fillId="5" borderId="97" xfId="1" applyNumberFormat="1" applyFont="1" applyFill="1" applyBorder="1"/>
    <xf numFmtId="4" fontId="3" fillId="5" borderId="46" xfId="1" applyNumberFormat="1" applyFont="1" applyFill="1" applyBorder="1"/>
    <xf numFmtId="4" fontId="3" fillId="4" borderId="67" xfId="1" applyNumberFormat="1" applyFont="1" applyFill="1" applyBorder="1"/>
    <xf numFmtId="4" fontId="3" fillId="4" borderId="63" xfId="1" applyNumberFormat="1" applyFont="1" applyFill="1" applyBorder="1"/>
    <xf numFmtId="4" fontId="3" fillId="4" borderId="98" xfId="1" applyNumberFormat="1" applyFont="1" applyFill="1" applyBorder="1"/>
    <xf numFmtId="0" fontId="3" fillId="6" borderId="92" xfId="0" applyFont="1" applyFill="1" applyBorder="1" applyAlignment="1">
      <alignment horizontal="left"/>
    </xf>
    <xf numFmtId="4" fontId="3" fillId="5" borderId="67" xfId="1" applyNumberFormat="1" applyFont="1" applyFill="1" applyBorder="1"/>
    <xf numFmtId="4" fontId="3" fillId="3" borderId="19" xfId="1" applyNumberFormat="1" applyFont="1" applyFill="1" applyBorder="1"/>
    <xf numFmtId="0" fontId="5" fillId="0" borderId="99" xfId="0" applyFont="1" applyBorder="1"/>
    <xf numFmtId="4" fontId="3" fillId="3" borderId="58" xfId="1" applyNumberFormat="1" applyFont="1" applyFill="1" applyBorder="1"/>
    <xf numFmtId="4" fontId="3" fillId="3" borderId="57" xfId="1" applyNumberFormat="1" applyFont="1" applyFill="1" applyBorder="1"/>
    <xf numFmtId="4" fontId="5" fillId="0" borderId="68" xfId="0" applyNumberFormat="1" applyFont="1" applyBorder="1" applyAlignment="1">
      <alignment horizontal="right"/>
    </xf>
    <xf numFmtId="0" fontId="9" fillId="5" borderId="0" xfId="0" applyFont="1" applyFill="1"/>
    <xf numFmtId="4" fontId="3" fillId="0" borderId="100" xfId="0" applyNumberFormat="1" applyFont="1" applyBorder="1" applyAlignment="1">
      <alignment horizontal="right"/>
    </xf>
    <xf numFmtId="4" fontId="3" fillId="3" borderId="101" xfId="1" applyNumberFormat="1" applyFont="1" applyFill="1" applyBorder="1"/>
    <xf numFmtId="0" fontId="3" fillId="6" borderId="22" xfId="0" applyFont="1" applyFill="1" applyBorder="1"/>
    <xf numFmtId="0" fontId="3" fillId="0" borderId="22" xfId="0" applyFont="1" applyBorder="1"/>
    <xf numFmtId="4" fontId="5" fillId="0" borderId="28" xfId="1" applyNumberFormat="1" applyFont="1" applyFill="1" applyBorder="1"/>
    <xf numFmtId="4" fontId="3" fillId="0" borderId="22" xfId="0" applyNumberFormat="1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5" fillId="0" borderId="75" xfId="0" applyFont="1" applyBorder="1"/>
    <xf numFmtId="4" fontId="3" fillId="5" borderId="102" xfId="1" applyNumberFormat="1" applyFont="1" applyFill="1" applyBorder="1"/>
    <xf numFmtId="4" fontId="3" fillId="0" borderId="21" xfId="1" applyNumberFormat="1" applyFont="1" applyFill="1" applyBorder="1"/>
    <xf numFmtId="4" fontId="5" fillId="0" borderId="21" xfId="0" applyNumberFormat="1" applyFont="1" applyBorder="1"/>
    <xf numFmtId="4" fontId="3" fillId="5" borderId="21" xfId="1" applyNumberFormat="1" applyFont="1" applyFill="1" applyBorder="1"/>
    <xf numFmtId="0" fontId="3" fillId="0" borderId="25" xfId="0" applyFont="1" applyBorder="1" applyAlignment="1">
      <alignment horizontal="left"/>
    </xf>
    <xf numFmtId="4" fontId="3" fillId="0" borderId="77" xfId="0" applyNumberFormat="1" applyFont="1" applyBorder="1"/>
    <xf numFmtId="4" fontId="5" fillId="2" borderId="19" xfId="0" applyNumberFormat="1" applyFont="1" applyFill="1" applyBorder="1"/>
    <xf numFmtId="4" fontId="3" fillId="0" borderId="68" xfId="1" applyNumberFormat="1" applyFont="1" applyFill="1" applyBorder="1"/>
    <xf numFmtId="4" fontId="3" fillId="5" borderId="75" xfId="1" applyNumberFormat="1" applyFont="1" applyFill="1" applyBorder="1"/>
    <xf numFmtId="0" fontId="3" fillId="6" borderId="103" xfId="0" applyFont="1" applyFill="1" applyBorder="1" applyAlignment="1">
      <alignment horizontal="center" wrapText="1"/>
    </xf>
    <xf numFmtId="0" fontId="3" fillId="6" borderId="104" xfId="0" applyFont="1" applyFill="1" applyBorder="1" applyAlignment="1">
      <alignment horizontal="center"/>
    </xf>
    <xf numFmtId="0" fontId="3" fillId="6" borderId="97" xfId="0" applyFont="1" applyFill="1" applyBorder="1" applyAlignment="1">
      <alignment horizontal="center"/>
    </xf>
    <xf numFmtId="4" fontId="3" fillId="6" borderId="59" xfId="0" applyNumberFormat="1" applyFont="1" applyFill="1" applyBorder="1" applyAlignment="1">
      <alignment horizontal="center" wrapText="1"/>
    </xf>
    <xf numFmtId="4" fontId="3" fillId="6" borderId="61" xfId="0" applyNumberFormat="1" applyFont="1" applyFill="1" applyBorder="1" applyAlignment="1">
      <alignment horizontal="center"/>
    </xf>
    <xf numFmtId="0" fontId="3" fillId="5" borderId="105" xfId="0" applyFont="1" applyFill="1" applyBorder="1"/>
    <xf numFmtId="4" fontId="3" fillId="5" borderId="105" xfId="1" applyNumberFormat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5" borderId="4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61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CCCCFF"/>
      <color rgb="FFFF99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5"/>
  <sheetViews>
    <sheetView tabSelected="1" view="pageBreakPreview" topLeftCell="A232" zoomScale="98" zoomScaleNormal="100" zoomScaleSheetLayoutView="98" workbookViewId="0">
      <selection activeCell="N67" sqref="N67"/>
    </sheetView>
  </sheetViews>
  <sheetFormatPr defaultColWidth="8.81640625" defaultRowHeight="15" x14ac:dyDescent="0.3"/>
  <cols>
    <col min="1" max="1" width="5.81640625" style="4" customWidth="1"/>
    <col min="2" max="2" width="11.26953125" style="4" bestFit="1" customWidth="1"/>
    <col min="3" max="7" width="8.81640625" style="4"/>
    <col min="8" max="8" width="4.81640625" style="4" customWidth="1"/>
    <col min="9" max="9" width="18.26953125" style="47" customWidth="1"/>
    <col min="10" max="10" width="17.81640625" style="47" customWidth="1"/>
    <col min="11" max="11" width="17.1796875" style="47" customWidth="1"/>
    <col min="12" max="12" width="19.36328125" style="47" customWidth="1"/>
    <col min="13" max="13" width="21.81640625" style="47" customWidth="1"/>
    <col min="14" max="14" width="16.453125" style="47" customWidth="1"/>
    <col min="15" max="16384" width="8.81640625" style="4"/>
  </cols>
  <sheetData>
    <row r="1" spans="2:14" x14ac:dyDescent="0.3">
      <c r="K1" s="47" t="s">
        <v>199</v>
      </c>
    </row>
    <row r="2" spans="2:14" x14ac:dyDescent="0.3">
      <c r="B2" s="347" t="s">
        <v>198</v>
      </c>
      <c r="C2" s="347"/>
      <c r="D2" s="347"/>
      <c r="E2" s="347"/>
      <c r="F2" s="347"/>
      <c r="G2" s="347"/>
      <c r="H2" s="347"/>
      <c r="I2" s="347"/>
      <c r="J2" s="347"/>
      <c r="K2" s="347"/>
      <c r="L2" s="294"/>
      <c r="M2" s="31"/>
    </row>
    <row r="3" spans="2:14" x14ac:dyDescent="0.3">
      <c r="E3" s="2"/>
      <c r="F3" s="2"/>
      <c r="G3" s="2"/>
      <c r="H3" s="31"/>
      <c r="I3" s="31"/>
      <c r="J3" s="31"/>
      <c r="K3" s="31"/>
      <c r="L3" s="31"/>
      <c r="M3" s="31"/>
    </row>
    <row r="4" spans="2:14" x14ac:dyDescent="0.3">
      <c r="B4" s="347" t="s">
        <v>200</v>
      </c>
      <c r="C4" s="347"/>
      <c r="D4" s="347"/>
      <c r="E4" s="347"/>
      <c r="F4" s="347"/>
      <c r="G4" s="347"/>
      <c r="H4" s="347"/>
      <c r="I4" s="347"/>
      <c r="J4" s="347"/>
      <c r="K4" s="347"/>
      <c r="L4" s="294"/>
      <c r="M4" s="31"/>
      <c r="N4" s="4"/>
    </row>
    <row r="5" spans="2:14" x14ac:dyDescent="0.3">
      <c r="B5" s="348" t="s">
        <v>201</v>
      </c>
      <c r="C5" s="348"/>
      <c r="D5" s="348"/>
      <c r="E5" s="348"/>
      <c r="F5" s="348"/>
      <c r="G5" s="348"/>
      <c r="H5" s="348"/>
      <c r="I5" s="348"/>
      <c r="J5" s="348"/>
      <c r="K5" s="348"/>
      <c r="L5" s="295"/>
      <c r="M5" s="31"/>
    </row>
    <row r="6" spans="2:14" ht="6" customHeight="1" thickBot="1" x14ac:dyDescent="0.35">
      <c r="B6" s="46"/>
      <c r="E6" s="2"/>
      <c r="F6" s="2"/>
      <c r="G6" s="2"/>
      <c r="H6" s="2"/>
      <c r="I6" s="31"/>
      <c r="J6" s="31"/>
      <c r="K6" s="31"/>
      <c r="L6" s="31"/>
      <c r="M6" s="31"/>
    </row>
    <row r="7" spans="2:14" ht="33" customHeight="1" thickBot="1" x14ac:dyDescent="0.35">
      <c r="B7" s="166" t="s">
        <v>0</v>
      </c>
      <c r="C7" s="167"/>
      <c r="D7" s="167"/>
      <c r="E7" s="167" t="s">
        <v>1</v>
      </c>
      <c r="F7" s="167"/>
      <c r="G7" s="167"/>
      <c r="H7" s="168"/>
      <c r="I7" s="169" t="s">
        <v>202</v>
      </c>
      <c r="J7" s="188" t="s">
        <v>203</v>
      </c>
      <c r="K7" s="169" t="s">
        <v>146</v>
      </c>
      <c r="L7" s="169" t="s">
        <v>205</v>
      </c>
      <c r="M7" s="188" t="s">
        <v>204</v>
      </c>
    </row>
    <row r="8" spans="2:14" x14ac:dyDescent="0.3">
      <c r="B8" s="121"/>
      <c r="I8" s="141"/>
      <c r="J8" s="189"/>
      <c r="K8" s="189"/>
      <c r="L8" s="141"/>
      <c r="M8" s="189"/>
      <c r="N8" s="4"/>
    </row>
    <row r="9" spans="2:14" x14ac:dyDescent="0.3">
      <c r="B9" s="43">
        <v>3</v>
      </c>
      <c r="C9" s="2" t="s">
        <v>2</v>
      </c>
      <c r="I9" s="142"/>
      <c r="J9" s="189"/>
      <c r="K9" s="189"/>
      <c r="L9" s="142"/>
      <c r="M9" s="189"/>
      <c r="N9" s="4"/>
    </row>
    <row r="10" spans="2:14" x14ac:dyDescent="0.3">
      <c r="B10" s="43"/>
      <c r="C10" s="2"/>
      <c r="I10" s="142" t="s">
        <v>195</v>
      </c>
      <c r="J10" s="189"/>
      <c r="K10" s="189"/>
      <c r="L10" s="142"/>
      <c r="M10" s="189"/>
      <c r="N10" s="4"/>
    </row>
    <row r="11" spans="2:14" x14ac:dyDescent="0.3">
      <c r="B11" s="43">
        <v>32</v>
      </c>
      <c r="C11" s="2" t="s">
        <v>3</v>
      </c>
      <c r="D11" s="2"/>
      <c r="E11" s="2"/>
      <c r="F11" s="2"/>
      <c r="G11" s="2"/>
      <c r="H11" s="2"/>
      <c r="I11" s="143"/>
      <c r="J11" s="190"/>
      <c r="K11" s="189"/>
      <c r="L11" s="143"/>
      <c r="M11" s="190"/>
      <c r="N11" s="4"/>
    </row>
    <row r="12" spans="2:14" x14ac:dyDescent="0.3">
      <c r="B12" s="27">
        <v>321</v>
      </c>
      <c r="C12" s="28" t="s">
        <v>4</v>
      </c>
      <c r="D12" s="28"/>
      <c r="E12" s="28"/>
      <c r="F12" s="28"/>
      <c r="G12" s="28"/>
      <c r="H12" s="58"/>
      <c r="I12" s="153">
        <v>10200000</v>
      </c>
      <c r="J12" s="191">
        <v>10365114.369999999</v>
      </c>
      <c r="K12" s="191">
        <f>J12/I12*100</f>
        <v>101.61876833333332</v>
      </c>
      <c r="L12" s="153">
        <f>SUM(I12/7.5345)</f>
        <v>1353772.6458291856</v>
      </c>
      <c r="M12" s="191">
        <f>SUM(J12/7.5345)</f>
        <v>1375687.0887251971</v>
      </c>
      <c r="N12" s="4"/>
    </row>
    <row r="13" spans="2:14" x14ac:dyDescent="0.3">
      <c r="B13" s="27">
        <v>322</v>
      </c>
      <c r="C13" s="28" t="s">
        <v>5</v>
      </c>
      <c r="D13" s="28"/>
      <c r="E13" s="28"/>
      <c r="F13" s="28"/>
      <c r="G13" s="28"/>
      <c r="H13" s="28"/>
      <c r="I13" s="153">
        <v>600000</v>
      </c>
      <c r="J13" s="191">
        <v>604000</v>
      </c>
      <c r="K13" s="191">
        <f>J13/I13*100</f>
        <v>100.66666666666666</v>
      </c>
      <c r="L13" s="153">
        <f t="shared" ref="L13:L14" si="0">SUM(I13/7.5345)</f>
        <v>79633.685048775631</v>
      </c>
      <c r="M13" s="191">
        <f>SUM(J13/7.5345)</f>
        <v>80164.576282434136</v>
      </c>
      <c r="N13" s="4"/>
    </row>
    <row r="14" spans="2:14" ht="15.5" thickBot="1" x14ac:dyDescent="0.35">
      <c r="B14" s="48">
        <v>32</v>
      </c>
      <c r="C14" s="49" t="s">
        <v>6</v>
      </c>
      <c r="D14" s="50"/>
      <c r="E14" s="50"/>
      <c r="F14" s="50"/>
      <c r="G14" s="50"/>
      <c r="H14" s="51"/>
      <c r="I14" s="52">
        <f>SUM(I12:I13)</f>
        <v>10800000</v>
      </c>
      <c r="J14" s="52">
        <f>SUM(J12:J13)</f>
        <v>10969114.369999999</v>
      </c>
      <c r="K14" s="192">
        <f>J14/I14*100</f>
        <v>101.56587379629629</v>
      </c>
      <c r="L14" s="312">
        <f t="shared" si="0"/>
        <v>1433406.3308779614</v>
      </c>
      <c r="M14" s="192">
        <f>SUM(J14/7.5345)</f>
        <v>1455851.6650076313</v>
      </c>
      <c r="N14" s="4"/>
    </row>
    <row r="15" spans="2:14" ht="15.5" thickTop="1" x14ac:dyDescent="0.3">
      <c r="B15" s="14"/>
      <c r="C15" s="2"/>
      <c r="D15" s="2"/>
      <c r="E15" s="2"/>
      <c r="F15" s="2"/>
      <c r="G15" s="2"/>
      <c r="H15" s="2"/>
      <c r="I15" s="53"/>
      <c r="J15" s="53"/>
      <c r="K15" s="193"/>
      <c r="L15" s="53"/>
      <c r="M15" s="53"/>
      <c r="N15" s="4"/>
    </row>
    <row r="16" spans="2:14" x14ac:dyDescent="0.3">
      <c r="B16" s="14">
        <v>34</v>
      </c>
      <c r="C16" s="2" t="s">
        <v>7</v>
      </c>
      <c r="D16" s="2"/>
      <c r="E16" s="2"/>
      <c r="F16" s="2"/>
      <c r="G16" s="2"/>
      <c r="H16" s="2"/>
      <c r="I16" s="54"/>
      <c r="J16" s="54"/>
      <c r="K16" s="194"/>
      <c r="L16" s="54"/>
      <c r="M16" s="54"/>
      <c r="N16" s="4"/>
    </row>
    <row r="17" spans="2:14" x14ac:dyDescent="0.3">
      <c r="B17" s="7">
        <v>341</v>
      </c>
      <c r="C17" s="8" t="s">
        <v>8</v>
      </c>
      <c r="D17" s="8"/>
      <c r="E17" s="8"/>
      <c r="F17" s="8"/>
      <c r="G17" s="8"/>
      <c r="H17" s="124"/>
      <c r="I17" s="77"/>
      <c r="J17" s="195"/>
      <c r="K17" s="196"/>
      <c r="L17" s="77"/>
      <c r="M17" s="195"/>
      <c r="N17" s="4"/>
    </row>
    <row r="18" spans="2:14" x14ac:dyDescent="0.3">
      <c r="B18" s="27">
        <v>341311</v>
      </c>
      <c r="C18" s="24" t="s">
        <v>9</v>
      </c>
      <c r="D18" s="28"/>
      <c r="E18" s="28"/>
      <c r="G18" s="28"/>
      <c r="H18" s="122"/>
      <c r="I18" s="102">
        <v>3000</v>
      </c>
      <c r="J18" s="191">
        <v>297.83999999999997</v>
      </c>
      <c r="K18" s="191">
        <f>J18/I18*100</f>
        <v>9.927999999999999</v>
      </c>
      <c r="L18" s="153">
        <f>SUM(I18/7.5345)</f>
        <v>398.16842524387812</v>
      </c>
      <c r="M18" s="191">
        <f>SUM(J18/7.5345)</f>
        <v>39.530161258212217</v>
      </c>
      <c r="N18" s="4"/>
    </row>
    <row r="19" spans="2:14" x14ac:dyDescent="0.3">
      <c r="B19" s="27">
        <v>34141</v>
      </c>
      <c r="C19" s="24" t="s">
        <v>10</v>
      </c>
      <c r="D19" s="8"/>
      <c r="E19" s="8"/>
      <c r="F19" s="8"/>
      <c r="G19" s="8"/>
      <c r="H19" s="124"/>
      <c r="I19" s="55"/>
      <c r="J19" s="197"/>
      <c r="K19" s="191"/>
      <c r="L19" s="55"/>
      <c r="M19" s="197"/>
      <c r="N19" s="4"/>
    </row>
    <row r="20" spans="2:14" ht="15.5" thickBot="1" x14ac:dyDescent="0.35">
      <c r="B20" s="48">
        <v>34</v>
      </c>
      <c r="C20" s="49" t="s">
        <v>11</v>
      </c>
      <c r="D20" s="50"/>
      <c r="E20" s="50"/>
      <c r="F20" s="50"/>
      <c r="G20" s="50"/>
      <c r="H20" s="132"/>
      <c r="I20" s="56">
        <f>SUM(I17:I18)</f>
        <v>3000</v>
      </c>
      <c r="J20" s="198">
        <f>SUM(J17+J19+J18)</f>
        <v>297.83999999999997</v>
      </c>
      <c r="K20" s="198">
        <f t="shared" ref="K20" si="1">J20/I20*100</f>
        <v>9.927999999999999</v>
      </c>
      <c r="L20" s="313">
        <f t="shared" ref="L20" si="2">SUM(I20/7.5345)</f>
        <v>398.16842524387812</v>
      </c>
      <c r="M20" s="192">
        <f>SUM(J20/7.5345)</f>
        <v>39.530161258212217</v>
      </c>
      <c r="N20" s="4"/>
    </row>
    <row r="21" spans="2:14" ht="15.5" thickTop="1" x14ac:dyDescent="0.3">
      <c r="B21" s="14"/>
      <c r="C21" s="2"/>
      <c r="D21" s="2"/>
      <c r="E21" s="2"/>
      <c r="F21" s="2"/>
      <c r="G21" s="45"/>
      <c r="H21" s="133"/>
      <c r="I21" s="144"/>
      <c r="J21" s="53"/>
      <c r="K21" s="194"/>
      <c r="L21" s="323"/>
      <c r="M21" s="53"/>
      <c r="N21" s="4"/>
    </row>
    <row r="22" spans="2:14" x14ac:dyDescent="0.3">
      <c r="B22" s="57">
        <v>36</v>
      </c>
      <c r="C22" s="8" t="s">
        <v>12</v>
      </c>
      <c r="D22" s="8"/>
      <c r="E22" s="8"/>
      <c r="F22" s="8"/>
      <c r="G22" s="8"/>
      <c r="H22" s="124"/>
      <c r="I22" s="55"/>
      <c r="J22" s="197"/>
      <c r="K22" s="196"/>
      <c r="L22" s="55"/>
      <c r="M22" s="197"/>
      <c r="N22" s="4"/>
    </row>
    <row r="23" spans="2:14" x14ac:dyDescent="0.3">
      <c r="B23" s="14"/>
      <c r="C23" s="2"/>
      <c r="D23" s="2"/>
      <c r="E23" s="2"/>
      <c r="F23" s="2"/>
      <c r="G23" s="2"/>
      <c r="H23" s="134"/>
      <c r="I23" s="55"/>
      <c r="J23" s="197"/>
      <c r="K23" s="196"/>
      <c r="L23" s="55"/>
      <c r="M23" s="197"/>
      <c r="N23" s="4"/>
    </row>
    <row r="24" spans="2:14" x14ac:dyDescent="0.3">
      <c r="B24" s="57">
        <v>361</v>
      </c>
      <c r="C24" s="8" t="s">
        <v>13</v>
      </c>
      <c r="D24" s="8"/>
      <c r="E24" s="8"/>
      <c r="F24" s="8"/>
      <c r="G24" s="8"/>
      <c r="H24" s="124"/>
      <c r="I24" s="87"/>
      <c r="J24" s="196"/>
      <c r="K24" s="196"/>
      <c r="L24" s="87"/>
      <c r="M24" s="196"/>
      <c r="N24" s="4"/>
    </row>
    <row r="25" spans="2:14" x14ac:dyDescent="0.3">
      <c r="B25" s="23">
        <v>361</v>
      </c>
      <c r="C25" s="25" t="s">
        <v>14</v>
      </c>
      <c r="D25" s="25"/>
      <c r="E25" s="25"/>
      <c r="F25" s="25"/>
      <c r="G25" s="13"/>
      <c r="H25" s="13"/>
      <c r="I25" s="153">
        <v>150000</v>
      </c>
      <c r="J25" s="191">
        <v>138294.68</v>
      </c>
      <c r="K25" s="191">
        <f>J25/I25*100</f>
        <v>92.196453333333324</v>
      </c>
      <c r="L25" s="153">
        <f>SUM(I25/7.5345)</f>
        <v>19908.421262193908</v>
      </c>
      <c r="M25" s="191">
        <f>SUM(J25/7.5345)</f>
        <v>18354.858318402017</v>
      </c>
      <c r="N25" s="4"/>
    </row>
    <row r="26" spans="2:14" x14ac:dyDescent="0.3">
      <c r="B26" s="14"/>
      <c r="C26" s="2"/>
      <c r="D26" s="2"/>
      <c r="E26" s="2"/>
      <c r="F26" s="2"/>
      <c r="G26" s="2"/>
      <c r="H26" s="2"/>
      <c r="I26" s="156"/>
      <c r="J26" s="197"/>
      <c r="K26" s="191"/>
      <c r="L26" s="156"/>
      <c r="M26" s="191"/>
      <c r="N26" s="4"/>
    </row>
    <row r="27" spans="2:14" x14ac:dyDescent="0.3">
      <c r="B27" s="7">
        <v>363</v>
      </c>
      <c r="C27" s="8" t="s">
        <v>15</v>
      </c>
      <c r="D27" s="8"/>
      <c r="E27" s="8"/>
      <c r="F27" s="8"/>
      <c r="G27" s="8"/>
      <c r="H27" s="11"/>
      <c r="I27" s="199"/>
      <c r="J27" s="194"/>
      <c r="K27" s="196"/>
      <c r="L27" s="199"/>
      <c r="M27" s="191"/>
      <c r="N27" s="4"/>
    </row>
    <row r="28" spans="2:14" x14ac:dyDescent="0.3">
      <c r="B28" s="27">
        <v>36311</v>
      </c>
      <c r="C28" s="24" t="s">
        <v>186</v>
      </c>
      <c r="D28" s="28"/>
      <c r="E28" s="28"/>
      <c r="F28" s="28"/>
      <c r="G28" s="28"/>
      <c r="H28" s="58"/>
      <c r="I28" s="155"/>
      <c r="J28" s="195"/>
      <c r="K28" s="191"/>
      <c r="L28" s="155"/>
      <c r="M28" s="191"/>
      <c r="N28" s="4"/>
    </row>
    <row r="29" spans="2:14" x14ac:dyDescent="0.3">
      <c r="B29" s="27">
        <v>36321</v>
      </c>
      <c r="C29" s="24" t="s">
        <v>16</v>
      </c>
      <c r="D29" s="28"/>
      <c r="E29" s="28"/>
      <c r="F29" s="28"/>
      <c r="G29" s="28"/>
      <c r="H29" s="58"/>
      <c r="I29" s="155"/>
      <c r="J29" s="195"/>
      <c r="K29" s="196"/>
      <c r="L29" s="155"/>
      <c r="M29" s="191"/>
      <c r="N29" s="4"/>
    </row>
    <row r="30" spans="2:14" x14ac:dyDescent="0.3">
      <c r="B30" s="27">
        <v>363311</v>
      </c>
      <c r="C30" s="24" t="s">
        <v>154</v>
      </c>
      <c r="D30" s="28"/>
      <c r="E30" s="28"/>
      <c r="F30" s="28"/>
      <c r="G30" s="28"/>
      <c r="H30" s="58"/>
      <c r="I30" s="155">
        <v>170000</v>
      </c>
      <c r="J30" s="195">
        <v>147839.26999999999</v>
      </c>
      <c r="K30" s="191">
        <f>J30/I30*100</f>
        <v>86.964276470588231</v>
      </c>
      <c r="L30" s="153">
        <f>SUM(I30/7.5345)</f>
        <v>22562.877430486427</v>
      </c>
      <c r="M30" s="191">
        <f t="shared" ref="M30" si="3">SUM(J30/7.5345)</f>
        <v>19621.643108368171</v>
      </c>
      <c r="N30" s="4"/>
    </row>
    <row r="31" spans="2:14" x14ac:dyDescent="0.3">
      <c r="B31" s="27"/>
      <c r="C31" s="28"/>
      <c r="D31" s="28"/>
      <c r="E31" s="28"/>
      <c r="F31" s="28"/>
      <c r="G31" s="28"/>
      <c r="H31" s="59"/>
      <c r="I31" s="155"/>
      <c r="J31" s="195"/>
      <c r="K31" s="191"/>
      <c r="L31" s="155"/>
      <c r="M31" s="195"/>
      <c r="N31" s="4"/>
    </row>
    <row r="32" spans="2:14" x14ac:dyDescent="0.3">
      <c r="B32" s="27"/>
      <c r="C32" s="28"/>
      <c r="D32" s="28"/>
      <c r="E32" s="28"/>
      <c r="F32" s="28"/>
      <c r="H32" s="28"/>
      <c r="I32" s="77"/>
      <c r="J32" s="195"/>
      <c r="K32" s="191"/>
      <c r="L32" s="77"/>
      <c r="M32" s="195"/>
      <c r="N32" s="4"/>
    </row>
    <row r="33" spans="2:14" ht="15.5" thickBot="1" x14ac:dyDescent="0.35">
      <c r="B33" s="60">
        <v>36</v>
      </c>
      <c r="C33" s="61" t="s">
        <v>139</v>
      </c>
      <c r="D33" s="62"/>
      <c r="E33" s="62"/>
      <c r="F33" s="62"/>
      <c r="G33" s="62"/>
      <c r="H33" s="63"/>
      <c r="I33" s="200">
        <f>SUM(I25+I30+I28)</f>
        <v>320000</v>
      </c>
      <c r="J33" s="200">
        <f>SUM(J25+J30+J28)</f>
        <v>286133.94999999995</v>
      </c>
      <c r="K33" s="201">
        <f t="shared" ref="K33:K34" si="4">J33/I33*100</f>
        <v>89.416859374999987</v>
      </c>
      <c r="L33" s="313">
        <f t="shared" ref="L33:L34" si="5">SUM(I33/7.5345)</f>
        <v>42471.298692680335</v>
      </c>
      <c r="M33" s="200">
        <f>SUM(J33/7.5345)</f>
        <v>37976.501426770184</v>
      </c>
      <c r="N33" s="4"/>
    </row>
    <row r="34" spans="2:14" ht="16" thickTop="1" thickBot="1" x14ac:dyDescent="0.35">
      <c r="B34" s="64">
        <v>3</v>
      </c>
      <c r="C34" s="65" t="s">
        <v>17</v>
      </c>
      <c r="D34" s="65"/>
      <c r="E34" s="66"/>
      <c r="F34" s="67"/>
      <c r="G34" s="67"/>
      <c r="H34" s="68"/>
      <c r="I34" s="145">
        <f>I14+I20+I33</f>
        <v>11123000</v>
      </c>
      <c r="J34" s="202">
        <f>J14+J20+J33</f>
        <v>11255546.159999998</v>
      </c>
      <c r="K34" s="203">
        <f t="shared" si="4"/>
        <v>101.19164038478826</v>
      </c>
      <c r="L34" s="314">
        <f t="shared" si="5"/>
        <v>1476275.7979958856</v>
      </c>
      <c r="M34" s="314">
        <f>SUM(J34/7.5345)</f>
        <v>1493867.6965956597</v>
      </c>
      <c r="N34" s="4"/>
    </row>
    <row r="35" spans="2:14" ht="15.5" thickTop="1" x14ac:dyDescent="0.3">
      <c r="B35" s="69"/>
      <c r="C35" s="2"/>
      <c r="D35" s="2"/>
      <c r="E35" s="2"/>
      <c r="F35" s="2"/>
      <c r="G35" s="2"/>
      <c r="H35" s="2"/>
      <c r="I35" s="70"/>
      <c r="J35" s="204"/>
      <c r="K35" s="205"/>
      <c r="L35" s="70"/>
      <c r="M35" s="336"/>
      <c r="N35" s="4"/>
    </row>
    <row r="36" spans="2:14" x14ac:dyDescent="0.3">
      <c r="B36" s="15">
        <v>4</v>
      </c>
      <c r="C36" s="1" t="s">
        <v>18</v>
      </c>
      <c r="D36" s="16"/>
      <c r="E36" s="16"/>
      <c r="F36" s="16"/>
      <c r="G36" s="16"/>
      <c r="H36" s="16"/>
      <c r="I36" s="72"/>
      <c r="J36" s="206"/>
      <c r="K36" s="207"/>
      <c r="L36" s="72"/>
      <c r="M36" s="337"/>
      <c r="N36" s="4"/>
    </row>
    <row r="37" spans="2:14" x14ac:dyDescent="0.3">
      <c r="B37" s="73">
        <v>41</v>
      </c>
      <c r="C37" s="17" t="s">
        <v>19</v>
      </c>
      <c r="D37" s="17"/>
      <c r="E37" s="17"/>
      <c r="F37" s="17"/>
      <c r="G37" s="17"/>
      <c r="H37" s="17"/>
      <c r="I37" s="42"/>
      <c r="J37" s="208"/>
      <c r="K37" s="194"/>
      <c r="L37" s="42"/>
      <c r="M37" s="232"/>
      <c r="N37" s="4"/>
    </row>
    <row r="38" spans="2:14" x14ac:dyDescent="0.3">
      <c r="B38" s="18">
        <v>411</v>
      </c>
      <c r="C38" s="19" t="s">
        <v>20</v>
      </c>
      <c r="D38" s="20"/>
      <c r="E38" s="20"/>
      <c r="F38" s="20"/>
      <c r="G38" s="20"/>
      <c r="H38" s="74"/>
      <c r="I38" s="209">
        <f>I39+I40</f>
        <v>1680000</v>
      </c>
      <c r="J38" s="209">
        <f>J39+J40</f>
        <v>1551242.04</v>
      </c>
      <c r="K38" s="196">
        <f>J38/I38*100</f>
        <v>92.335835714285722</v>
      </c>
      <c r="L38" s="227">
        <f t="shared" ref="L38:L66" si="6">SUM(I38/7.5345)</f>
        <v>222974.31813657176</v>
      </c>
      <c r="M38" s="196">
        <f t="shared" ref="M38" si="7">SUM(J38/7.5345)</f>
        <v>205885.20007963368</v>
      </c>
      <c r="N38" s="4"/>
    </row>
    <row r="39" spans="2:14" x14ac:dyDescent="0.3">
      <c r="B39" s="30">
        <v>41111</v>
      </c>
      <c r="C39" s="26" t="s">
        <v>21</v>
      </c>
      <c r="D39" s="25"/>
      <c r="E39" s="28"/>
      <c r="F39" s="25"/>
      <c r="G39" s="25"/>
      <c r="H39" s="25"/>
      <c r="I39" s="210">
        <v>1680000</v>
      </c>
      <c r="J39" s="210">
        <v>1551242.04</v>
      </c>
      <c r="K39" s="191">
        <f>J39/I39*100</f>
        <v>92.335835714285722</v>
      </c>
      <c r="L39" s="153">
        <f t="shared" si="6"/>
        <v>222974.31813657176</v>
      </c>
      <c r="M39" s="191">
        <f t="shared" ref="M39:M48" si="8">SUM(J39/7.5345)</f>
        <v>205885.20007963368</v>
      </c>
      <c r="N39" s="4"/>
    </row>
    <row r="40" spans="2:14" x14ac:dyDescent="0.3">
      <c r="B40" s="23">
        <v>41131</v>
      </c>
      <c r="C40" s="26" t="s">
        <v>140</v>
      </c>
      <c r="D40" s="25"/>
      <c r="E40" s="28"/>
      <c r="F40" s="25"/>
      <c r="G40" s="25"/>
      <c r="H40" s="25"/>
      <c r="I40" s="210"/>
      <c r="J40" s="211"/>
      <c r="K40" s="191"/>
      <c r="L40" s="153">
        <f t="shared" si="6"/>
        <v>0</v>
      </c>
      <c r="M40" s="191">
        <f t="shared" si="8"/>
        <v>0</v>
      </c>
      <c r="N40" s="4"/>
    </row>
    <row r="41" spans="2:14" x14ac:dyDescent="0.3">
      <c r="B41" s="14"/>
      <c r="C41" s="2"/>
      <c r="I41" s="212"/>
      <c r="J41" s="213"/>
      <c r="K41" s="191"/>
      <c r="L41" s="153">
        <f t="shared" si="6"/>
        <v>0</v>
      </c>
      <c r="M41" s="191">
        <f t="shared" si="8"/>
        <v>0</v>
      </c>
      <c r="N41" s="4"/>
    </row>
    <row r="42" spans="2:14" x14ac:dyDescent="0.3">
      <c r="B42" s="18">
        <v>412</v>
      </c>
      <c r="C42" s="21" t="s">
        <v>22</v>
      </c>
      <c r="D42" s="21"/>
      <c r="E42" s="21"/>
      <c r="F42" s="21"/>
      <c r="G42" s="21"/>
      <c r="H42" s="21"/>
      <c r="I42" s="214">
        <f>SUM(I43:I45)</f>
        <v>90000</v>
      </c>
      <c r="J42" s="197">
        <f>SUM(J43:J45)</f>
        <v>89100</v>
      </c>
      <c r="K42" s="191">
        <f>J42/I42*100</f>
        <v>99</v>
      </c>
      <c r="L42" s="153">
        <f t="shared" si="6"/>
        <v>11945.052757316344</v>
      </c>
      <c r="M42" s="191">
        <f t="shared" si="8"/>
        <v>11825.602229743181</v>
      </c>
      <c r="N42" s="4"/>
    </row>
    <row r="43" spans="2:14" x14ac:dyDescent="0.3">
      <c r="B43" s="76">
        <v>41214</v>
      </c>
      <c r="C43" s="24" t="s">
        <v>23</v>
      </c>
      <c r="D43" s="28"/>
      <c r="E43" s="28"/>
      <c r="F43" s="28"/>
      <c r="G43" s="28"/>
      <c r="H43" s="28"/>
      <c r="I43" s="215"/>
      <c r="J43" s="155"/>
      <c r="K43" s="191"/>
      <c r="L43" s="153">
        <f t="shared" si="6"/>
        <v>0</v>
      </c>
      <c r="M43" s="191">
        <f t="shared" si="8"/>
        <v>0</v>
      </c>
      <c r="N43" s="4"/>
    </row>
    <row r="44" spans="2:14" x14ac:dyDescent="0.3">
      <c r="B44" s="76">
        <v>41215</v>
      </c>
      <c r="C44" s="24" t="s">
        <v>24</v>
      </c>
      <c r="D44" s="28"/>
      <c r="E44" s="28"/>
      <c r="F44" s="28"/>
      <c r="G44" s="28"/>
      <c r="H44" s="28"/>
      <c r="I44" s="215">
        <v>10000</v>
      </c>
      <c r="J44" s="195">
        <v>10000</v>
      </c>
      <c r="K44" s="191">
        <f>J44/I44*100</f>
        <v>100</v>
      </c>
      <c r="L44" s="153">
        <f t="shared" si="6"/>
        <v>1327.2280841462605</v>
      </c>
      <c r="M44" s="191">
        <f t="shared" si="8"/>
        <v>1327.2280841462605</v>
      </c>
      <c r="N44" s="4"/>
    </row>
    <row r="45" spans="2:14" x14ac:dyDescent="0.3">
      <c r="B45" s="76">
        <v>41219</v>
      </c>
      <c r="C45" s="24" t="s">
        <v>25</v>
      </c>
      <c r="D45" s="28"/>
      <c r="E45" s="28"/>
      <c r="F45" s="28"/>
      <c r="G45" s="28"/>
      <c r="H45" s="28"/>
      <c r="I45" s="215">
        <v>80000</v>
      </c>
      <c r="J45" s="195">
        <v>79100</v>
      </c>
      <c r="K45" s="191">
        <f>J45/I45*100</f>
        <v>98.875</v>
      </c>
      <c r="L45" s="153">
        <f t="shared" si="6"/>
        <v>10617.824673170084</v>
      </c>
      <c r="M45" s="191">
        <f t="shared" si="8"/>
        <v>10498.374145596921</v>
      </c>
      <c r="N45" s="4"/>
    </row>
    <row r="46" spans="2:14" x14ac:dyDescent="0.3">
      <c r="B46" s="12"/>
      <c r="C46" s="13"/>
      <c r="D46" s="13"/>
      <c r="E46" s="13"/>
      <c r="F46" s="13"/>
      <c r="G46" s="13"/>
      <c r="H46" s="13"/>
      <c r="I46" s="216"/>
      <c r="J46" s="54"/>
      <c r="K46" s="191"/>
      <c r="L46" s="153">
        <f t="shared" si="6"/>
        <v>0</v>
      </c>
      <c r="M46" s="191">
        <f t="shared" si="8"/>
        <v>0</v>
      </c>
      <c r="N46" s="4"/>
    </row>
    <row r="47" spans="2:14" x14ac:dyDescent="0.3">
      <c r="B47" s="18">
        <v>413</v>
      </c>
      <c r="C47" s="21" t="s">
        <v>26</v>
      </c>
      <c r="D47" s="21"/>
      <c r="E47" s="21"/>
      <c r="F47" s="21"/>
      <c r="G47" s="21"/>
      <c r="H47" s="21"/>
      <c r="I47" s="214">
        <f>SUM(I48:I51)</f>
        <v>245000</v>
      </c>
      <c r="J47" s="214">
        <f>SUM(J48:J51)</f>
        <v>244992.03</v>
      </c>
      <c r="K47" s="196">
        <f>J47/I47*100</f>
        <v>99.996746938775502</v>
      </c>
      <c r="L47" s="153">
        <f t="shared" si="6"/>
        <v>32517.088061583381</v>
      </c>
      <c r="M47" s="191">
        <f t="shared" si="8"/>
        <v>32516.030260800315</v>
      </c>
      <c r="N47" s="4"/>
    </row>
    <row r="48" spans="2:14" x14ac:dyDescent="0.3">
      <c r="B48" s="23">
        <v>41311</v>
      </c>
      <c r="C48" s="26" t="s">
        <v>27</v>
      </c>
      <c r="D48" s="25"/>
      <c r="E48" s="25"/>
      <c r="F48" s="25"/>
      <c r="G48" s="25"/>
      <c r="H48" s="25"/>
      <c r="I48" s="210">
        <v>245000</v>
      </c>
      <c r="J48" s="211">
        <v>244992.03</v>
      </c>
      <c r="K48" s="191">
        <f>J48/I48*100</f>
        <v>99.996746938775502</v>
      </c>
      <c r="L48" s="153">
        <f t="shared" si="6"/>
        <v>32517.088061583381</v>
      </c>
      <c r="M48" s="191">
        <f t="shared" si="8"/>
        <v>32516.030260800315</v>
      </c>
      <c r="N48" s="4"/>
    </row>
    <row r="49" spans="2:14" x14ac:dyDescent="0.3">
      <c r="B49" s="23"/>
      <c r="C49" s="26"/>
      <c r="D49" s="25"/>
      <c r="E49" s="25"/>
      <c r="F49" s="25"/>
      <c r="G49" s="25"/>
      <c r="H49" s="25"/>
      <c r="I49" s="210"/>
      <c r="J49" s="211"/>
      <c r="K49" s="191"/>
      <c r="L49" s="153"/>
      <c r="M49" s="211"/>
      <c r="N49" s="4"/>
    </row>
    <row r="50" spans="2:14" x14ac:dyDescent="0.3">
      <c r="B50" s="23"/>
      <c r="C50" s="26"/>
      <c r="D50" s="25"/>
      <c r="E50" s="25"/>
      <c r="F50" s="25"/>
      <c r="G50" s="25"/>
      <c r="H50" s="25"/>
      <c r="I50" s="210"/>
      <c r="J50" s="195"/>
      <c r="K50" s="191"/>
      <c r="L50" s="153"/>
      <c r="M50" s="195"/>
      <c r="N50" s="4"/>
    </row>
    <row r="51" spans="2:14" x14ac:dyDescent="0.3">
      <c r="B51" s="76"/>
      <c r="C51" s="24"/>
      <c r="D51" s="28"/>
      <c r="E51" s="28"/>
      <c r="F51" s="28"/>
      <c r="G51" s="28"/>
      <c r="H51" s="28"/>
      <c r="I51" s="215"/>
      <c r="J51" s="195"/>
      <c r="K51" s="191"/>
      <c r="L51" s="153"/>
      <c r="M51" s="195"/>
      <c r="N51" s="4"/>
    </row>
    <row r="52" spans="2:14" x14ac:dyDescent="0.3">
      <c r="B52" s="78">
        <v>41</v>
      </c>
      <c r="C52" s="79" t="s">
        <v>28</v>
      </c>
      <c r="D52" s="80"/>
      <c r="E52" s="80"/>
      <c r="F52" s="80"/>
      <c r="G52" s="80"/>
      <c r="H52" s="80"/>
      <c r="I52" s="146">
        <f>I38+I42+I47</f>
        <v>2015000</v>
      </c>
      <c r="J52" s="217">
        <f>J38+J42+J47</f>
        <v>1885334.07</v>
      </c>
      <c r="K52" s="218">
        <f t="shared" ref="K52" si="9">J52/I52*100</f>
        <v>93.564966253101744</v>
      </c>
      <c r="L52" s="217">
        <f t="shared" si="6"/>
        <v>267436.45895547146</v>
      </c>
      <c r="M52" s="217">
        <f>SUM(J52/7.5345)</f>
        <v>250226.83257017718</v>
      </c>
      <c r="N52" s="4"/>
    </row>
    <row r="53" spans="2:14" ht="15.5" thickBot="1" x14ac:dyDescent="0.35">
      <c r="B53" s="118"/>
      <c r="C53" s="82"/>
      <c r="D53" s="82"/>
      <c r="E53" s="82"/>
      <c r="F53" s="82"/>
      <c r="G53" s="82"/>
      <c r="H53" s="82"/>
      <c r="I53" s="83"/>
      <c r="J53" s="83"/>
      <c r="K53" s="219"/>
      <c r="L53" s="222"/>
      <c r="M53" s="338"/>
      <c r="N53" s="4"/>
    </row>
    <row r="54" spans="2:14" x14ac:dyDescent="0.3">
      <c r="B54" s="73">
        <v>42</v>
      </c>
      <c r="C54" s="17" t="s">
        <v>29</v>
      </c>
      <c r="D54" s="17"/>
      <c r="E54" s="17"/>
      <c r="F54" s="17"/>
      <c r="G54" s="17"/>
      <c r="H54" s="136"/>
      <c r="I54" s="147"/>
      <c r="J54" s="220"/>
      <c r="K54" s="194"/>
      <c r="L54" s="237"/>
      <c r="M54" s="220"/>
      <c r="N54" s="4"/>
    </row>
    <row r="55" spans="2:14" x14ac:dyDescent="0.3">
      <c r="B55" s="22">
        <v>421</v>
      </c>
      <c r="C55" s="19" t="s">
        <v>30</v>
      </c>
      <c r="D55" s="21"/>
      <c r="E55" s="21"/>
      <c r="F55" s="21"/>
      <c r="G55" s="21"/>
      <c r="H55" s="137"/>
      <c r="I55" s="148"/>
      <c r="J55" s="148"/>
      <c r="K55" s="196"/>
      <c r="L55" s="153"/>
      <c r="M55" s="148"/>
      <c r="N55" s="4"/>
    </row>
    <row r="56" spans="2:14" x14ac:dyDescent="0.3">
      <c r="B56" s="30">
        <v>42111</v>
      </c>
      <c r="C56" s="26" t="s">
        <v>31</v>
      </c>
      <c r="D56" s="25"/>
      <c r="E56" s="25"/>
      <c r="F56" s="25"/>
      <c r="G56" s="25"/>
      <c r="H56" s="123"/>
      <c r="I56" s="221">
        <v>20000</v>
      </c>
      <c r="J56" s="153">
        <v>8089.61</v>
      </c>
      <c r="K56" s="191">
        <f t="shared" ref="K56:K65" si="10">J56/I56*100</f>
        <v>40.448049999999995</v>
      </c>
      <c r="L56" s="153">
        <f t="shared" si="6"/>
        <v>2654.4561682925209</v>
      </c>
      <c r="M56" s="191">
        <f t="shared" ref="M56:M65" si="11">SUM(J56/7.5345)</f>
        <v>1073.675758179043</v>
      </c>
      <c r="N56" s="4"/>
    </row>
    <row r="57" spans="2:14" x14ac:dyDescent="0.3">
      <c r="B57" s="27">
        <v>42112</v>
      </c>
      <c r="C57" s="24" t="s">
        <v>32</v>
      </c>
      <c r="D57" s="28"/>
      <c r="E57" s="28"/>
      <c r="F57" s="28"/>
      <c r="G57" s="28"/>
      <c r="H57" s="122"/>
      <c r="I57" s="215">
        <v>5000</v>
      </c>
      <c r="J57" s="155">
        <v>1567.17</v>
      </c>
      <c r="K57" s="191">
        <f t="shared" si="10"/>
        <v>31.343399999999999</v>
      </c>
      <c r="L57" s="153">
        <f t="shared" si="6"/>
        <v>663.61404207313024</v>
      </c>
      <c r="M57" s="191">
        <f t="shared" si="11"/>
        <v>207.9992036631495</v>
      </c>
      <c r="N57" s="4"/>
    </row>
    <row r="58" spans="2:14" x14ac:dyDescent="0.3">
      <c r="B58" s="27">
        <v>42113</v>
      </c>
      <c r="C58" s="24" t="s">
        <v>33</v>
      </c>
      <c r="D58" s="28"/>
      <c r="E58" s="28"/>
      <c r="F58" s="28"/>
      <c r="G58" s="28"/>
      <c r="H58" s="122"/>
      <c r="I58" s="221">
        <v>10000</v>
      </c>
      <c r="J58" s="153">
        <v>11657.64</v>
      </c>
      <c r="K58" s="191">
        <f t="shared" si="10"/>
        <v>116.57640000000001</v>
      </c>
      <c r="L58" s="153">
        <f t="shared" si="6"/>
        <v>1327.2280841462605</v>
      </c>
      <c r="M58" s="191">
        <f t="shared" si="11"/>
        <v>1547.2347202866811</v>
      </c>
      <c r="N58" s="4"/>
    </row>
    <row r="59" spans="2:14" x14ac:dyDescent="0.3">
      <c r="B59" s="27">
        <v>42114</v>
      </c>
      <c r="C59" s="24" t="s">
        <v>34</v>
      </c>
      <c r="D59" s="28"/>
      <c r="E59" s="28"/>
      <c r="F59" s="28"/>
      <c r="G59" s="28"/>
      <c r="H59" s="122"/>
      <c r="I59" s="215">
        <v>5000</v>
      </c>
      <c r="J59" s="155">
        <v>4768.6000000000004</v>
      </c>
      <c r="K59" s="191">
        <f t="shared" si="10"/>
        <v>95.372000000000014</v>
      </c>
      <c r="L59" s="153">
        <f t="shared" si="6"/>
        <v>663.61404207313024</v>
      </c>
      <c r="M59" s="191">
        <f t="shared" si="11"/>
        <v>632.90198420598585</v>
      </c>
      <c r="N59" s="4"/>
    </row>
    <row r="60" spans="2:14" x14ac:dyDescent="0.3">
      <c r="B60" s="27">
        <v>42115</v>
      </c>
      <c r="C60" s="24" t="s">
        <v>35</v>
      </c>
      <c r="D60" s="28"/>
      <c r="E60" s="28"/>
      <c r="F60" s="28"/>
      <c r="G60" s="28"/>
      <c r="H60" s="122"/>
      <c r="I60" s="221">
        <v>15000</v>
      </c>
      <c r="J60" s="153">
        <v>15785.35</v>
      </c>
      <c r="K60" s="191">
        <f t="shared" si="10"/>
        <v>105.23566666666666</v>
      </c>
      <c r="L60" s="153">
        <f t="shared" si="6"/>
        <v>1990.8421262193906</v>
      </c>
      <c r="M60" s="191">
        <f t="shared" si="11"/>
        <v>2095.0759838078175</v>
      </c>
      <c r="N60" s="4"/>
    </row>
    <row r="61" spans="2:14" x14ac:dyDescent="0.3">
      <c r="B61" s="27">
        <v>42116</v>
      </c>
      <c r="C61" s="24" t="s">
        <v>36</v>
      </c>
      <c r="D61" s="28"/>
      <c r="E61" s="28"/>
      <c r="F61" s="28"/>
      <c r="G61" s="28"/>
      <c r="H61" s="58"/>
      <c r="I61" s="215">
        <v>5000</v>
      </c>
      <c r="J61" s="155">
        <v>9360.1</v>
      </c>
      <c r="K61" s="191">
        <f t="shared" si="10"/>
        <v>187.202</v>
      </c>
      <c r="L61" s="153">
        <f t="shared" si="6"/>
        <v>663.61404207313024</v>
      </c>
      <c r="M61" s="191">
        <f t="shared" si="11"/>
        <v>1242.2987590417413</v>
      </c>
      <c r="N61" s="4"/>
    </row>
    <row r="62" spans="2:14" x14ac:dyDescent="0.3">
      <c r="B62" s="27">
        <v>42119</v>
      </c>
      <c r="C62" s="24" t="s">
        <v>37</v>
      </c>
      <c r="D62" s="28"/>
      <c r="E62" s="28"/>
      <c r="F62" s="28"/>
      <c r="G62" s="28"/>
      <c r="H62" s="5"/>
      <c r="I62" s="215">
        <v>10000</v>
      </c>
      <c r="J62" s="155">
        <v>9100.7900000000009</v>
      </c>
      <c r="K62" s="191">
        <f t="shared" si="10"/>
        <v>91.007900000000006</v>
      </c>
      <c r="L62" s="153">
        <f t="shared" si="6"/>
        <v>1327.2280841462605</v>
      </c>
      <c r="M62" s="191">
        <f t="shared" si="11"/>
        <v>1207.8824075917446</v>
      </c>
      <c r="N62" s="4"/>
    </row>
    <row r="63" spans="2:14" x14ac:dyDescent="0.3">
      <c r="B63" s="27">
        <v>42121</v>
      </c>
      <c r="C63" s="24" t="s">
        <v>38</v>
      </c>
      <c r="D63" s="28"/>
      <c r="E63" s="28"/>
      <c r="F63" s="28"/>
      <c r="G63" s="25"/>
      <c r="H63" s="58"/>
      <c r="I63" s="221">
        <v>66000</v>
      </c>
      <c r="J63" s="153">
        <v>55275.83</v>
      </c>
      <c r="K63" s="191">
        <f t="shared" si="10"/>
        <v>83.751257575757577</v>
      </c>
      <c r="L63" s="153">
        <f t="shared" si="6"/>
        <v>8759.7053553653186</v>
      </c>
      <c r="M63" s="191">
        <f t="shared" si="11"/>
        <v>7336.3633950494386</v>
      </c>
      <c r="N63" s="4"/>
    </row>
    <row r="64" spans="2:14" x14ac:dyDescent="0.3">
      <c r="B64" s="30">
        <v>42131</v>
      </c>
      <c r="C64" s="26" t="s">
        <v>39</v>
      </c>
      <c r="D64" s="25"/>
      <c r="E64" s="25"/>
      <c r="F64" s="25"/>
      <c r="G64" s="25"/>
      <c r="H64" s="25"/>
      <c r="I64" s="221">
        <v>5000</v>
      </c>
      <c r="J64" s="153">
        <v>4058.36</v>
      </c>
      <c r="K64" s="191">
        <f t="shared" si="10"/>
        <v>81.167200000000008</v>
      </c>
      <c r="L64" s="153">
        <f t="shared" si="6"/>
        <v>663.61404207313024</v>
      </c>
      <c r="M64" s="191">
        <f t="shared" si="11"/>
        <v>538.63693675758179</v>
      </c>
      <c r="N64" s="4"/>
    </row>
    <row r="65" spans="2:14" ht="15.5" thickBot="1" x14ac:dyDescent="0.35">
      <c r="B65" s="32">
        <v>42132</v>
      </c>
      <c r="C65" s="33" t="s">
        <v>40</v>
      </c>
      <c r="D65" s="34"/>
      <c r="E65" s="34"/>
      <c r="F65" s="34"/>
      <c r="G65" s="34"/>
      <c r="H65" s="34"/>
      <c r="I65" s="221">
        <v>15000</v>
      </c>
      <c r="J65" s="222">
        <v>637.5</v>
      </c>
      <c r="K65" s="223">
        <f t="shared" si="10"/>
        <v>4.25</v>
      </c>
      <c r="L65" s="222">
        <f t="shared" si="6"/>
        <v>1990.8421262193906</v>
      </c>
      <c r="M65" s="243">
        <f t="shared" si="11"/>
        <v>84.610790364324103</v>
      </c>
      <c r="N65" s="4"/>
    </row>
    <row r="66" spans="2:14" ht="15.5" thickBot="1" x14ac:dyDescent="0.35">
      <c r="B66" s="85"/>
      <c r="C66" s="86" t="s">
        <v>41</v>
      </c>
      <c r="D66" s="86"/>
      <c r="E66" s="86"/>
      <c r="F66" s="86"/>
      <c r="G66" s="86"/>
      <c r="H66" s="86"/>
      <c r="I66" s="129">
        <f>SUM(I56:I65)</f>
        <v>156000</v>
      </c>
      <c r="J66" s="129">
        <f>SUM(J56:J65)</f>
        <v>120300.95</v>
      </c>
      <c r="K66" s="224">
        <f t="shared" ref="K66" si="12">J66/I66*100</f>
        <v>77.115993589743596</v>
      </c>
      <c r="L66" s="129">
        <f t="shared" si="6"/>
        <v>20704.758112681662</v>
      </c>
      <c r="M66" s="129">
        <f>SUM(J66/7.5345)</f>
        <v>15966.679938947507</v>
      </c>
      <c r="N66" s="4"/>
    </row>
    <row r="67" spans="2:14" s="120" customFormat="1" ht="15.5" thickBot="1" x14ac:dyDescent="0.35">
      <c r="B67" s="114"/>
      <c r="C67" s="131"/>
      <c r="D67" s="131"/>
      <c r="E67" s="131"/>
      <c r="F67" s="131"/>
      <c r="G67" s="131"/>
      <c r="H67" s="131"/>
      <c r="I67" s="115"/>
      <c r="J67" s="115"/>
      <c r="K67" s="115"/>
      <c r="L67" s="115"/>
      <c r="M67" s="339"/>
      <c r="N67" s="4"/>
    </row>
    <row r="68" spans="2:14" s="120" customFormat="1" x14ac:dyDescent="0.3">
      <c r="B68" s="114"/>
      <c r="C68" s="131"/>
      <c r="D68" s="131"/>
      <c r="E68" s="131"/>
      <c r="F68" s="131"/>
      <c r="G68" s="131"/>
      <c r="H68" s="131"/>
      <c r="I68" s="115"/>
      <c r="J68" s="115"/>
      <c r="K68" s="115"/>
      <c r="L68" s="115"/>
      <c r="M68" s="115"/>
      <c r="N68" s="330"/>
    </row>
    <row r="69" spans="2:14" s="120" customFormat="1" ht="15.5" thickBot="1" x14ac:dyDescent="0.35">
      <c r="B69" s="114"/>
      <c r="C69" s="131"/>
      <c r="D69" s="131"/>
      <c r="E69" s="131"/>
      <c r="F69" s="345"/>
      <c r="G69" s="345"/>
      <c r="H69" s="345"/>
      <c r="I69" s="346"/>
      <c r="J69" s="346"/>
      <c r="K69" s="346"/>
      <c r="L69" s="346"/>
      <c r="M69" s="346"/>
      <c r="N69" s="4"/>
    </row>
    <row r="70" spans="2:14" ht="25.9" customHeight="1" thickTop="1" thickBot="1" x14ac:dyDescent="0.35">
      <c r="B70" s="340" t="s">
        <v>0</v>
      </c>
      <c r="C70" s="341"/>
      <c r="D70" s="342"/>
      <c r="E70" s="342" t="s">
        <v>1</v>
      </c>
      <c r="F70" s="164"/>
      <c r="G70" s="164"/>
      <c r="H70" s="165"/>
      <c r="I70" s="343" t="s">
        <v>202</v>
      </c>
      <c r="J70" s="344" t="s">
        <v>203</v>
      </c>
      <c r="K70" s="343" t="s">
        <v>146</v>
      </c>
      <c r="L70" s="343" t="s">
        <v>205</v>
      </c>
      <c r="M70" s="344" t="s">
        <v>204</v>
      </c>
      <c r="N70" s="4"/>
    </row>
    <row r="71" spans="2:14" x14ac:dyDescent="0.3">
      <c r="B71" s="18">
        <v>422</v>
      </c>
      <c r="C71" s="21" t="s">
        <v>42</v>
      </c>
      <c r="D71" s="21"/>
      <c r="E71" s="21"/>
      <c r="F71" s="21"/>
      <c r="G71" s="21"/>
      <c r="H71" s="21"/>
      <c r="I71" s="75"/>
      <c r="J71" s="225"/>
      <c r="K71" s="226"/>
      <c r="L71" s="75"/>
      <c r="M71" s="225"/>
      <c r="N71" s="4"/>
    </row>
    <row r="72" spans="2:14" x14ac:dyDescent="0.3">
      <c r="B72" s="88">
        <v>42211</v>
      </c>
      <c r="C72" s="89" t="s">
        <v>43</v>
      </c>
      <c r="D72" s="25"/>
      <c r="E72" s="25"/>
      <c r="F72" s="90"/>
      <c r="G72" s="91"/>
      <c r="H72" s="91"/>
      <c r="I72" s="87">
        <f>SUM(I73:I92)</f>
        <v>853042.16</v>
      </c>
      <c r="J72" s="227">
        <f>SUM(J73:J92)</f>
        <v>821728.15999999992</v>
      </c>
      <c r="K72" s="196">
        <f t="shared" ref="K72:K91" si="13">J72/I72*100</f>
        <v>96.329138058076737</v>
      </c>
      <c r="L72" s="227">
        <f t="shared" ref="L72:L96" si="14">SUM(I72/7.5345)</f>
        <v>113218.15117127878</v>
      </c>
      <c r="M72" s="196">
        <f t="shared" ref="M72:M96" si="15">SUM(J72/7.5345)</f>
        <v>109062.06914858316</v>
      </c>
      <c r="N72" s="4"/>
    </row>
    <row r="73" spans="2:14" x14ac:dyDescent="0.3">
      <c r="B73" s="27">
        <v>4221101</v>
      </c>
      <c r="C73" s="24" t="s">
        <v>161</v>
      </c>
      <c r="D73" s="28"/>
      <c r="F73" s="28"/>
      <c r="G73" s="28"/>
      <c r="H73" s="28"/>
      <c r="I73" s="221">
        <v>10000</v>
      </c>
      <c r="J73" s="153">
        <v>6997.08</v>
      </c>
      <c r="K73" s="191">
        <f t="shared" si="13"/>
        <v>69.970799999999997</v>
      </c>
      <c r="L73" s="153">
        <f t="shared" si="14"/>
        <v>1327.2280841462605</v>
      </c>
      <c r="M73" s="191">
        <f t="shared" si="15"/>
        <v>928.67210830181159</v>
      </c>
      <c r="N73" s="4"/>
    </row>
    <row r="74" spans="2:14" x14ac:dyDescent="0.3">
      <c r="B74" s="27">
        <v>4221102</v>
      </c>
      <c r="C74" s="24" t="s">
        <v>174</v>
      </c>
      <c r="D74" s="28"/>
      <c r="E74" s="28"/>
      <c r="F74" s="28"/>
      <c r="G74" s="28"/>
      <c r="H74" s="28"/>
      <c r="I74" s="215">
        <v>2000</v>
      </c>
      <c r="J74" s="155">
        <v>0</v>
      </c>
      <c r="K74" s="191">
        <f t="shared" si="13"/>
        <v>0</v>
      </c>
      <c r="L74" s="153">
        <f t="shared" si="14"/>
        <v>265.44561682925212</v>
      </c>
      <c r="M74" s="191">
        <f t="shared" si="15"/>
        <v>0</v>
      </c>
      <c r="N74" s="4"/>
    </row>
    <row r="75" spans="2:14" x14ac:dyDescent="0.3">
      <c r="B75" s="27">
        <v>4221103</v>
      </c>
      <c r="C75" s="24" t="s">
        <v>44</v>
      </c>
      <c r="D75" s="28"/>
      <c r="E75" s="28"/>
      <c r="F75" s="28"/>
      <c r="G75" s="28"/>
      <c r="H75" s="28"/>
      <c r="I75" s="215">
        <v>5000</v>
      </c>
      <c r="J75" s="155">
        <v>4138.21</v>
      </c>
      <c r="K75" s="191">
        <f t="shared" si="13"/>
        <v>82.764200000000002</v>
      </c>
      <c r="L75" s="153">
        <f t="shared" si="14"/>
        <v>663.61404207313024</v>
      </c>
      <c r="M75" s="191">
        <f t="shared" si="15"/>
        <v>549.23485300948971</v>
      </c>
      <c r="N75" s="4"/>
    </row>
    <row r="76" spans="2:14" x14ac:dyDescent="0.3">
      <c r="B76" s="27">
        <v>4221104</v>
      </c>
      <c r="C76" s="24" t="s">
        <v>45</v>
      </c>
      <c r="D76" s="28"/>
      <c r="E76" s="28"/>
      <c r="F76" s="28"/>
      <c r="G76" s="28"/>
      <c r="H76" s="28"/>
      <c r="I76" s="215">
        <v>5000</v>
      </c>
      <c r="J76" s="155">
        <v>0</v>
      </c>
      <c r="K76" s="191">
        <f t="shared" si="13"/>
        <v>0</v>
      </c>
      <c r="L76" s="153">
        <f t="shared" si="14"/>
        <v>663.61404207313024</v>
      </c>
      <c r="M76" s="191">
        <f t="shared" si="15"/>
        <v>0</v>
      </c>
      <c r="N76" s="4"/>
    </row>
    <row r="77" spans="2:14" x14ac:dyDescent="0.3">
      <c r="B77" s="27">
        <v>4221105</v>
      </c>
      <c r="C77" s="24" t="s">
        <v>46</v>
      </c>
      <c r="D77" s="28"/>
      <c r="E77" s="28"/>
      <c r="F77" s="28"/>
      <c r="G77" s="28"/>
      <c r="H77" s="28"/>
      <c r="I77" s="215">
        <v>20000</v>
      </c>
      <c r="J77" s="155">
        <v>22103.42</v>
      </c>
      <c r="K77" s="191">
        <f t="shared" si="13"/>
        <v>110.51709999999999</v>
      </c>
      <c r="L77" s="153">
        <f t="shared" si="14"/>
        <v>2654.4561682925209</v>
      </c>
      <c r="M77" s="191">
        <f t="shared" si="15"/>
        <v>2933.6279779680135</v>
      </c>
      <c r="N77" s="4"/>
    </row>
    <row r="78" spans="2:14" x14ac:dyDescent="0.3">
      <c r="B78" s="27">
        <v>4221106</v>
      </c>
      <c r="C78" s="24" t="s">
        <v>47</v>
      </c>
      <c r="D78" s="28"/>
      <c r="E78" s="28"/>
      <c r="F78" s="28"/>
      <c r="G78" s="28"/>
      <c r="H78" s="28"/>
      <c r="I78" s="215">
        <v>0</v>
      </c>
      <c r="J78" s="155">
        <v>0</v>
      </c>
      <c r="K78" s="191">
        <v>0</v>
      </c>
      <c r="L78" s="153">
        <f t="shared" si="14"/>
        <v>0</v>
      </c>
      <c r="M78" s="191">
        <f t="shared" si="15"/>
        <v>0</v>
      </c>
      <c r="N78" s="4"/>
    </row>
    <row r="79" spans="2:14" x14ac:dyDescent="0.3">
      <c r="B79" s="27">
        <v>4221107</v>
      </c>
      <c r="C79" s="24" t="s">
        <v>182</v>
      </c>
      <c r="D79" s="28"/>
      <c r="E79" s="28"/>
      <c r="F79" s="28"/>
      <c r="G79" s="28"/>
      <c r="H79" s="28"/>
      <c r="I79" s="215">
        <v>2000</v>
      </c>
      <c r="J79" s="155">
        <v>0</v>
      </c>
      <c r="K79" s="191">
        <f t="shared" si="13"/>
        <v>0</v>
      </c>
      <c r="L79" s="153">
        <f t="shared" si="14"/>
        <v>265.44561682925212</v>
      </c>
      <c r="M79" s="191">
        <f t="shared" si="15"/>
        <v>0</v>
      </c>
      <c r="N79" s="4"/>
    </row>
    <row r="80" spans="2:14" x14ac:dyDescent="0.3">
      <c r="B80" s="27">
        <v>4221108</v>
      </c>
      <c r="C80" s="24" t="s">
        <v>48</v>
      </c>
      <c r="D80" s="28"/>
      <c r="E80" s="28"/>
      <c r="F80" s="28"/>
      <c r="G80" s="28"/>
      <c r="H80" s="28"/>
      <c r="I80" s="215">
        <v>150000</v>
      </c>
      <c r="J80" s="155">
        <v>136057.35</v>
      </c>
      <c r="K80" s="191">
        <f t="shared" si="13"/>
        <v>90.704899999999995</v>
      </c>
      <c r="L80" s="153">
        <f t="shared" si="14"/>
        <v>19908.421262193908</v>
      </c>
      <c r="M80" s="191">
        <f t="shared" si="15"/>
        <v>18057.913597451723</v>
      </c>
      <c r="N80" s="4"/>
    </row>
    <row r="81" spans="2:14" x14ac:dyDescent="0.3">
      <c r="B81" s="27">
        <v>4221109</v>
      </c>
      <c r="C81" s="24" t="s">
        <v>153</v>
      </c>
      <c r="D81" s="28"/>
      <c r="E81" s="28"/>
      <c r="F81" s="28"/>
      <c r="G81" s="28"/>
      <c r="H81" s="28"/>
      <c r="I81" s="221">
        <v>350000</v>
      </c>
      <c r="J81" s="153">
        <v>325379.5</v>
      </c>
      <c r="K81" s="191">
        <f t="shared" si="13"/>
        <v>92.965571428571423</v>
      </c>
      <c r="L81" s="153">
        <f t="shared" si="14"/>
        <v>46452.982945119118</v>
      </c>
      <c r="M81" s="191">
        <f t="shared" si="15"/>
        <v>43185.281040546819</v>
      </c>
      <c r="N81" s="4"/>
    </row>
    <row r="82" spans="2:14" x14ac:dyDescent="0.3">
      <c r="B82" s="27">
        <v>4221110</v>
      </c>
      <c r="C82" s="24" t="s">
        <v>49</v>
      </c>
      <c r="D82" s="28"/>
      <c r="E82" s="28"/>
      <c r="F82" s="28"/>
      <c r="G82" s="28"/>
      <c r="H82" s="28"/>
      <c r="I82" s="215">
        <v>40000</v>
      </c>
      <c r="J82" s="155">
        <v>32265.56</v>
      </c>
      <c r="K82" s="191">
        <f t="shared" si="13"/>
        <v>80.663899999999998</v>
      </c>
      <c r="L82" s="153">
        <f t="shared" si="14"/>
        <v>5308.9123365850419</v>
      </c>
      <c r="M82" s="191">
        <f t="shared" si="15"/>
        <v>4282.3757382706217</v>
      </c>
      <c r="N82" s="4"/>
    </row>
    <row r="83" spans="2:14" x14ac:dyDescent="0.3">
      <c r="B83" s="27">
        <v>4221111</v>
      </c>
      <c r="C83" s="24" t="s">
        <v>50</v>
      </c>
      <c r="D83" s="28"/>
      <c r="E83" s="28"/>
      <c r="F83" s="28"/>
      <c r="G83" s="28"/>
      <c r="H83" s="28"/>
      <c r="I83" s="215">
        <v>15000</v>
      </c>
      <c r="J83" s="195">
        <v>23959.98</v>
      </c>
      <c r="K83" s="191">
        <f t="shared" si="13"/>
        <v>159.73320000000001</v>
      </c>
      <c r="L83" s="153">
        <f t="shared" si="14"/>
        <v>1990.8421262193906</v>
      </c>
      <c r="M83" s="191">
        <f t="shared" si="15"/>
        <v>3180.0358351582718</v>
      </c>
      <c r="N83" s="4"/>
    </row>
    <row r="84" spans="2:14" x14ac:dyDescent="0.3">
      <c r="B84" s="27">
        <v>4221112</v>
      </c>
      <c r="C84" s="24" t="s">
        <v>51</v>
      </c>
      <c r="D84" s="28"/>
      <c r="E84" s="28"/>
      <c r="F84" s="28"/>
      <c r="G84" s="28"/>
      <c r="H84" s="28"/>
      <c r="I84" s="221">
        <v>180000</v>
      </c>
      <c r="J84" s="191">
        <v>199494.21</v>
      </c>
      <c r="K84" s="191">
        <f t="shared" si="13"/>
        <v>110.83011666666667</v>
      </c>
      <c r="L84" s="153">
        <f t="shared" si="14"/>
        <v>23890.105514632687</v>
      </c>
      <c r="M84" s="191">
        <f t="shared" si="15"/>
        <v>26477.431813657175</v>
      </c>
      <c r="N84" s="4"/>
    </row>
    <row r="85" spans="2:14" x14ac:dyDescent="0.3">
      <c r="B85" s="27">
        <v>4221113</v>
      </c>
      <c r="C85" s="24" t="s">
        <v>152</v>
      </c>
      <c r="D85" s="28"/>
      <c r="E85" s="28"/>
      <c r="F85" s="28"/>
      <c r="G85" s="28"/>
      <c r="H85" s="28"/>
      <c r="I85" s="221">
        <v>4000</v>
      </c>
      <c r="J85" s="191">
        <v>11397.63</v>
      </c>
      <c r="K85" s="191">
        <f t="shared" si="13"/>
        <v>284.94074999999998</v>
      </c>
      <c r="L85" s="153">
        <f t="shared" si="14"/>
        <v>530.89123365850423</v>
      </c>
      <c r="M85" s="191">
        <f t="shared" si="15"/>
        <v>1512.7254628707942</v>
      </c>
      <c r="N85" s="4"/>
    </row>
    <row r="86" spans="2:14" x14ac:dyDescent="0.3">
      <c r="B86" s="27">
        <v>4221114</v>
      </c>
      <c r="C86" s="24" t="s">
        <v>168</v>
      </c>
      <c r="D86" s="28"/>
      <c r="E86" s="28"/>
      <c r="F86" s="28"/>
      <c r="G86" s="28"/>
      <c r="H86" s="28"/>
      <c r="I86" s="221">
        <v>2000</v>
      </c>
      <c r="J86" s="191">
        <v>768.23</v>
      </c>
      <c r="K86" s="191">
        <f t="shared" si="13"/>
        <v>38.411499999999997</v>
      </c>
      <c r="L86" s="153">
        <f t="shared" si="14"/>
        <v>265.44561682925212</v>
      </c>
      <c r="M86" s="191">
        <f t="shared" si="15"/>
        <v>101.96164310836816</v>
      </c>
      <c r="N86" s="4"/>
    </row>
    <row r="87" spans="2:14" x14ac:dyDescent="0.3">
      <c r="B87" s="27">
        <v>4221115</v>
      </c>
      <c r="C87" s="24" t="s">
        <v>162</v>
      </c>
      <c r="D87" s="28"/>
      <c r="E87" s="28"/>
      <c r="F87" s="28"/>
      <c r="G87" s="28"/>
      <c r="H87" s="28"/>
      <c r="I87" s="221">
        <v>2000</v>
      </c>
      <c r="J87" s="191">
        <v>2574.34</v>
      </c>
      <c r="K87" s="191">
        <f t="shared" si="13"/>
        <v>128.71700000000001</v>
      </c>
      <c r="L87" s="153">
        <f t="shared" si="14"/>
        <v>265.44561682925212</v>
      </c>
      <c r="M87" s="191">
        <f t="shared" si="15"/>
        <v>341.67363461410844</v>
      </c>
      <c r="N87" s="4"/>
    </row>
    <row r="88" spans="2:14" x14ac:dyDescent="0.3">
      <c r="B88" s="27">
        <v>4221116</v>
      </c>
      <c r="C88" s="24" t="s">
        <v>163</v>
      </c>
      <c r="D88" s="28"/>
      <c r="E88" s="28"/>
      <c r="F88" s="28"/>
      <c r="G88" s="28"/>
      <c r="H88" s="28"/>
      <c r="I88" s="221">
        <v>20000</v>
      </c>
      <c r="J88" s="191">
        <v>19411.95</v>
      </c>
      <c r="K88" s="191">
        <f t="shared" si="13"/>
        <v>97.059749999999994</v>
      </c>
      <c r="L88" s="153">
        <f t="shared" si="14"/>
        <v>2654.4561682925209</v>
      </c>
      <c r="M88" s="191">
        <f t="shared" si="15"/>
        <v>2576.4085208043002</v>
      </c>
      <c r="N88" s="4"/>
    </row>
    <row r="89" spans="2:14" x14ac:dyDescent="0.3">
      <c r="B89" s="27">
        <v>4221119</v>
      </c>
      <c r="C89" s="25" t="s">
        <v>164</v>
      </c>
      <c r="D89" s="25"/>
      <c r="E89" s="25"/>
      <c r="F89" s="25"/>
      <c r="G89" s="25"/>
      <c r="H89" s="123"/>
      <c r="I89" s="191">
        <v>2000</v>
      </c>
      <c r="J89" s="191">
        <v>0</v>
      </c>
      <c r="K89" s="191">
        <v>0</v>
      </c>
      <c r="L89" s="153">
        <f t="shared" si="14"/>
        <v>265.44561682925212</v>
      </c>
      <c r="M89" s="191">
        <f t="shared" si="15"/>
        <v>0</v>
      </c>
      <c r="N89" s="4"/>
    </row>
    <row r="90" spans="2:14" x14ac:dyDescent="0.3">
      <c r="B90" s="27">
        <v>4221120</v>
      </c>
      <c r="C90" s="25" t="s">
        <v>173</v>
      </c>
      <c r="D90" s="25"/>
      <c r="E90" s="25"/>
      <c r="F90" s="25"/>
      <c r="G90" s="25"/>
      <c r="H90" s="123"/>
      <c r="I90" s="191">
        <v>10000</v>
      </c>
      <c r="J90" s="191">
        <v>6138.54</v>
      </c>
      <c r="K90" s="191">
        <f t="shared" si="13"/>
        <v>61.385400000000004</v>
      </c>
      <c r="L90" s="153">
        <f t="shared" si="14"/>
        <v>1327.2280841462605</v>
      </c>
      <c r="M90" s="191">
        <f t="shared" si="15"/>
        <v>814.72426836551858</v>
      </c>
      <c r="N90" s="4"/>
    </row>
    <row r="91" spans="2:14" x14ac:dyDescent="0.3">
      <c r="B91" s="27">
        <v>4221121</v>
      </c>
      <c r="C91" s="25" t="s">
        <v>187</v>
      </c>
      <c r="D91" s="25"/>
      <c r="E91" s="25"/>
      <c r="F91" s="25"/>
      <c r="G91" s="25"/>
      <c r="H91" s="123"/>
      <c r="I91" s="191">
        <v>31042.16</v>
      </c>
      <c r="J91" s="191">
        <v>31042.16</v>
      </c>
      <c r="K91" s="191">
        <f t="shared" si="13"/>
        <v>100</v>
      </c>
      <c r="L91" s="153">
        <f t="shared" si="14"/>
        <v>4120.0026544561679</v>
      </c>
      <c r="M91" s="191">
        <f t="shared" si="15"/>
        <v>4120.0026544561679</v>
      </c>
      <c r="N91" s="4"/>
    </row>
    <row r="92" spans="2:14" x14ac:dyDescent="0.3">
      <c r="B92" s="27">
        <v>4221122</v>
      </c>
      <c r="C92" s="24" t="s">
        <v>188</v>
      </c>
      <c r="D92" s="28"/>
      <c r="E92" s="28"/>
      <c r="F92" s="28"/>
      <c r="G92" s="28"/>
      <c r="H92" s="122"/>
      <c r="I92" s="102">
        <v>3000</v>
      </c>
      <c r="J92" s="191">
        <v>0</v>
      </c>
      <c r="K92" s="191">
        <f>J92/I92*100</f>
        <v>0</v>
      </c>
      <c r="L92" s="153">
        <f t="shared" si="14"/>
        <v>398.16842524387812</v>
      </c>
      <c r="M92" s="191">
        <f t="shared" si="15"/>
        <v>0</v>
      </c>
      <c r="N92" s="4"/>
    </row>
    <row r="93" spans="2:14" x14ac:dyDescent="0.3">
      <c r="B93" s="7">
        <v>42212</v>
      </c>
      <c r="C93" s="92" t="s">
        <v>52</v>
      </c>
      <c r="D93" s="28"/>
      <c r="E93" s="28"/>
      <c r="F93" s="28"/>
      <c r="G93" s="28"/>
      <c r="H93" s="28"/>
      <c r="I93" s="87">
        <f>SUM(I94:I95)</f>
        <v>440000</v>
      </c>
      <c r="J93" s="87">
        <f>SUM(J94:J95)</f>
        <v>570543.33000000007</v>
      </c>
      <c r="K93" s="196">
        <f>J93/I93*100</f>
        <v>129.66893863636366</v>
      </c>
      <c r="L93" s="227">
        <f t="shared" si="14"/>
        <v>58398.03570243546</v>
      </c>
      <c r="M93" s="196">
        <f t="shared" si="15"/>
        <v>75724.113079832779</v>
      </c>
      <c r="N93" s="4"/>
    </row>
    <row r="94" spans="2:14" x14ac:dyDescent="0.3">
      <c r="B94" s="27">
        <v>4221201</v>
      </c>
      <c r="C94" s="24" t="s">
        <v>53</v>
      </c>
      <c r="D94" s="28"/>
      <c r="E94" s="28"/>
      <c r="F94" s="28"/>
      <c r="G94" s="28"/>
      <c r="H94" s="28"/>
      <c r="I94" s="153">
        <v>400000</v>
      </c>
      <c r="J94" s="191">
        <v>540204.65</v>
      </c>
      <c r="K94" s="191">
        <f>J94/I94*100</f>
        <v>135.0511625</v>
      </c>
      <c r="L94" s="153">
        <f t="shared" si="14"/>
        <v>53089.123365850421</v>
      </c>
      <c r="M94" s="191">
        <f t="shared" si="15"/>
        <v>71697.478266640115</v>
      </c>
      <c r="N94" s="4"/>
    </row>
    <row r="95" spans="2:14" x14ac:dyDescent="0.3">
      <c r="B95" s="23">
        <v>4221202</v>
      </c>
      <c r="C95" s="24" t="s">
        <v>54</v>
      </c>
      <c r="D95" s="28"/>
      <c r="E95" s="28"/>
      <c r="F95" s="28"/>
      <c r="G95" s="28"/>
      <c r="H95" s="28"/>
      <c r="I95" s="153">
        <v>40000</v>
      </c>
      <c r="J95" s="228">
        <v>30338.68</v>
      </c>
      <c r="K95" s="229">
        <f>J95/I95*100</f>
        <v>75.846699999999998</v>
      </c>
      <c r="L95" s="153">
        <f t="shared" si="14"/>
        <v>5308.9123365850419</v>
      </c>
      <c r="M95" s="191">
        <f t="shared" si="15"/>
        <v>4026.634813192647</v>
      </c>
      <c r="N95" s="4"/>
    </row>
    <row r="96" spans="2:14" ht="15.5" thickBot="1" x14ac:dyDescent="0.35">
      <c r="B96" s="93"/>
      <c r="C96" s="94" t="s">
        <v>55</v>
      </c>
      <c r="D96" s="94"/>
      <c r="E96" s="94"/>
      <c r="F96" s="94"/>
      <c r="G96" s="94"/>
      <c r="H96" s="125"/>
      <c r="I96" s="149">
        <f>I72+I93</f>
        <v>1293042.1600000001</v>
      </c>
      <c r="J96" s="230">
        <f>J72+J92+J93</f>
        <v>1392271.49</v>
      </c>
      <c r="K96" s="231">
        <f t="shared" ref="K96" si="16">J96/I96*100</f>
        <v>107.67409857695588</v>
      </c>
      <c r="L96" s="217">
        <f t="shared" si="14"/>
        <v>171616.18687371426</v>
      </c>
      <c r="M96" s="218">
        <f t="shared" si="15"/>
        <v>184786.18222841594</v>
      </c>
      <c r="N96" s="4"/>
    </row>
    <row r="97" spans="2:14" ht="16" thickTop="1" thickBot="1" x14ac:dyDescent="0.35">
      <c r="B97" s="309"/>
      <c r="C97" s="151"/>
      <c r="D97" s="151"/>
      <c r="E97" s="151"/>
      <c r="F97" s="151"/>
      <c r="G97" s="151"/>
      <c r="H97" s="151"/>
      <c r="I97" s="310"/>
      <c r="J97" s="310"/>
      <c r="K97" s="311"/>
      <c r="L97" s="310"/>
      <c r="M97" s="331"/>
      <c r="N97" s="4"/>
    </row>
    <row r="98" spans="2:14" x14ac:dyDescent="0.3">
      <c r="B98" s="22">
        <v>424</v>
      </c>
      <c r="C98" s="17" t="s">
        <v>56</v>
      </c>
      <c r="D98" s="17"/>
      <c r="E98" s="17"/>
      <c r="F98" s="17"/>
      <c r="G98" s="17"/>
      <c r="H98" s="126"/>
      <c r="I98" s="150"/>
      <c r="J98" s="232"/>
      <c r="K98" s="233"/>
      <c r="L98" s="150"/>
      <c r="M98" s="232"/>
      <c r="N98" s="4"/>
    </row>
    <row r="99" spans="2:14" s="120" customFormat="1" x14ac:dyDescent="0.3">
      <c r="B99" s="88">
        <v>4241</v>
      </c>
      <c r="C99" s="89" t="s">
        <v>57</v>
      </c>
      <c r="D99" s="25"/>
      <c r="E99" s="25"/>
      <c r="F99" s="25"/>
      <c r="G99" s="25"/>
      <c r="H99" s="84"/>
      <c r="I99" s="227">
        <f>SUM(I100:I103)</f>
        <v>140697.19</v>
      </c>
      <c r="J99" s="227">
        <f>SUM(J100:J103)</f>
        <v>116779.61</v>
      </c>
      <c r="K99" s="227">
        <f>J99/I99*100</f>
        <v>83.000669736190176</v>
      </c>
      <c r="L99" s="227">
        <f t="shared" ref="L99:L110" si="17">SUM(I99/7.5345)</f>
        <v>18673.726192846239</v>
      </c>
      <c r="M99" s="196">
        <f t="shared" ref="M99:M111" si="18">SUM(J99/7.5345)</f>
        <v>15499.317804764749</v>
      </c>
      <c r="N99" s="4"/>
    </row>
    <row r="100" spans="2:14" x14ac:dyDescent="0.3">
      <c r="B100" s="27">
        <v>424111</v>
      </c>
      <c r="C100" s="24" t="s">
        <v>58</v>
      </c>
      <c r="D100" s="28"/>
      <c r="E100" s="28"/>
      <c r="F100" s="28"/>
      <c r="G100" s="28"/>
      <c r="H100" s="28"/>
      <c r="I100" s="221">
        <v>100000</v>
      </c>
      <c r="J100" s="102">
        <v>81512.09</v>
      </c>
      <c r="K100" s="233">
        <f>J100/I100*100</f>
        <v>81.512089999999986</v>
      </c>
      <c r="L100" s="153">
        <f t="shared" si="17"/>
        <v>13272.280841462605</v>
      </c>
      <c r="M100" s="191">
        <f t="shared" si="18"/>
        <v>10818.513504545755</v>
      </c>
      <c r="N100" s="4"/>
    </row>
    <row r="101" spans="2:14" ht="15" customHeight="1" x14ac:dyDescent="0.3">
      <c r="B101" s="27">
        <v>42412</v>
      </c>
      <c r="C101" s="24" t="s">
        <v>59</v>
      </c>
      <c r="D101" s="28"/>
      <c r="E101" s="28"/>
      <c r="F101" s="28"/>
      <c r="G101" s="28"/>
      <c r="H101" s="58"/>
      <c r="I101" s="155">
        <v>14697.19</v>
      </c>
      <c r="J101" s="77">
        <v>18976.09</v>
      </c>
      <c r="K101" s="191">
        <f t="shared" ref="K101:K111" si="19">J101/I101*100</f>
        <v>129.11372854266702</v>
      </c>
      <c r="L101" s="153">
        <f t="shared" si="17"/>
        <v>1950.6523326033578</v>
      </c>
      <c r="M101" s="191">
        <f t="shared" si="18"/>
        <v>2518.559957528701</v>
      </c>
      <c r="N101" s="4"/>
    </row>
    <row r="102" spans="2:14" x14ac:dyDescent="0.3">
      <c r="B102" s="27">
        <v>42414</v>
      </c>
      <c r="C102" s="24" t="s">
        <v>60</v>
      </c>
      <c r="D102" s="28"/>
      <c r="E102" s="28"/>
      <c r="F102" s="28"/>
      <c r="G102" s="28"/>
      <c r="H102" s="58"/>
      <c r="I102" s="155">
        <v>16000</v>
      </c>
      <c r="J102" s="77">
        <v>9505.94</v>
      </c>
      <c r="K102" s="191">
        <f t="shared" si="19"/>
        <v>59.412125000000003</v>
      </c>
      <c r="L102" s="153">
        <f t="shared" si="17"/>
        <v>2123.5649346340169</v>
      </c>
      <c r="M102" s="191">
        <f t="shared" si="18"/>
        <v>1261.6550534209305</v>
      </c>
      <c r="N102" s="4"/>
    </row>
    <row r="103" spans="2:14" x14ac:dyDescent="0.3">
      <c r="B103" s="27">
        <v>42419</v>
      </c>
      <c r="C103" s="24" t="s">
        <v>61</v>
      </c>
      <c r="D103" s="28"/>
      <c r="E103" s="28"/>
      <c r="F103" s="28"/>
      <c r="G103" s="28"/>
      <c r="H103" s="58"/>
      <c r="I103" s="155">
        <v>10000</v>
      </c>
      <c r="J103" s="77">
        <v>6785.49</v>
      </c>
      <c r="K103" s="191">
        <f t="shared" si="19"/>
        <v>67.854900000000001</v>
      </c>
      <c r="L103" s="153">
        <f t="shared" si="17"/>
        <v>1327.2280841462605</v>
      </c>
      <c r="M103" s="191">
        <f t="shared" si="18"/>
        <v>900.58928926936085</v>
      </c>
      <c r="N103" s="4"/>
    </row>
    <row r="104" spans="2:14" x14ac:dyDescent="0.3">
      <c r="B104" s="14"/>
      <c r="C104" s="2"/>
      <c r="D104" s="2"/>
      <c r="E104" s="2"/>
      <c r="F104" s="2"/>
      <c r="G104" s="2"/>
      <c r="H104" s="2"/>
      <c r="I104" s="155"/>
      <c r="J104" s="77"/>
      <c r="K104" s="191"/>
      <c r="L104" s="155"/>
      <c r="M104" s="191"/>
      <c r="N104" s="4"/>
    </row>
    <row r="105" spans="2:14" x14ac:dyDescent="0.3">
      <c r="B105" s="7">
        <v>4243</v>
      </c>
      <c r="C105" s="92" t="s">
        <v>62</v>
      </c>
      <c r="D105" s="28"/>
      <c r="E105" s="28"/>
      <c r="F105" s="28"/>
      <c r="G105" s="28"/>
      <c r="H105" s="58"/>
      <c r="I105" s="227">
        <f>SUM(I106:I110)</f>
        <v>297000</v>
      </c>
      <c r="J105" s="227">
        <f>SUM(J106:J110)</f>
        <v>201728.90000000002</v>
      </c>
      <c r="K105" s="196">
        <f t="shared" si="19"/>
        <v>67.922188552188558</v>
      </c>
      <c r="L105" s="227">
        <f t="shared" si="17"/>
        <v>39418.674099143936</v>
      </c>
      <c r="M105" s="196">
        <f t="shared" si="18"/>
        <v>26774.026146393258</v>
      </c>
      <c r="N105" s="4"/>
    </row>
    <row r="106" spans="2:14" x14ac:dyDescent="0.3">
      <c r="B106" s="27">
        <v>42431</v>
      </c>
      <c r="C106" s="24" t="s">
        <v>63</v>
      </c>
      <c r="D106" s="28"/>
      <c r="E106" s="28"/>
      <c r="F106" s="28"/>
      <c r="G106" s="28"/>
      <c r="H106" s="58"/>
      <c r="I106" s="155">
        <v>160000</v>
      </c>
      <c r="J106" s="77">
        <v>119117.87</v>
      </c>
      <c r="K106" s="191">
        <f t="shared" si="19"/>
        <v>74.448668749999996</v>
      </c>
      <c r="L106" s="153">
        <f t="shared" si="17"/>
        <v>21235.649346340168</v>
      </c>
      <c r="M106" s="191">
        <f t="shared" si="18"/>
        <v>15809.65823876833</v>
      </c>
      <c r="N106" s="4"/>
    </row>
    <row r="107" spans="2:14" x14ac:dyDescent="0.3">
      <c r="B107" s="27">
        <v>42432</v>
      </c>
      <c r="C107" s="24" t="s">
        <v>64</v>
      </c>
      <c r="D107" s="28"/>
      <c r="E107" s="28"/>
      <c r="F107" s="28"/>
      <c r="G107" s="179"/>
      <c r="H107" s="58"/>
      <c r="I107" s="153">
        <v>110000</v>
      </c>
      <c r="J107" s="102">
        <v>59959.03</v>
      </c>
      <c r="K107" s="191">
        <f t="shared" si="19"/>
        <v>54.508209090909091</v>
      </c>
      <c r="L107" s="153">
        <f t="shared" si="17"/>
        <v>14599.508925608865</v>
      </c>
      <c r="M107" s="191">
        <f t="shared" si="18"/>
        <v>7957.9308514168151</v>
      </c>
      <c r="N107" s="4"/>
    </row>
    <row r="108" spans="2:14" x14ac:dyDescent="0.3">
      <c r="B108" s="7"/>
      <c r="C108" s="92" t="s">
        <v>65</v>
      </c>
      <c r="D108" s="8"/>
      <c r="E108" s="8"/>
      <c r="F108" s="8"/>
      <c r="G108" s="8"/>
      <c r="H108" s="11"/>
      <c r="I108" s="156"/>
      <c r="J108" s="77"/>
      <c r="K108" s="191"/>
      <c r="L108" s="156"/>
      <c r="M108" s="191"/>
      <c r="N108" s="4"/>
    </row>
    <row r="109" spans="2:14" x14ac:dyDescent="0.3">
      <c r="B109" s="27">
        <v>424411</v>
      </c>
      <c r="C109" s="24" t="s">
        <v>65</v>
      </c>
      <c r="D109" s="28"/>
      <c r="E109" s="28"/>
      <c r="F109" s="28"/>
      <c r="G109" s="28"/>
      <c r="H109" s="28"/>
      <c r="I109" s="155">
        <v>12000</v>
      </c>
      <c r="J109" s="77">
        <v>12795.86</v>
      </c>
      <c r="K109" s="191">
        <f t="shared" si="19"/>
        <v>106.63216666666666</v>
      </c>
      <c r="L109" s="153">
        <f t="shared" si="17"/>
        <v>1592.6737009755125</v>
      </c>
      <c r="M109" s="191">
        <f t="shared" si="18"/>
        <v>1698.3024752803769</v>
      </c>
      <c r="N109" s="4"/>
    </row>
    <row r="110" spans="2:14" x14ac:dyDescent="0.3">
      <c r="B110" s="27">
        <v>424413</v>
      </c>
      <c r="C110" s="24" t="s">
        <v>66</v>
      </c>
      <c r="D110" s="28"/>
      <c r="E110" s="28"/>
      <c r="F110" s="28"/>
      <c r="G110" s="28"/>
      <c r="H110" s="58"/>
      <c r="I110" s="155">
        <v>15000</v>
      </c>
      <c r="J110" s="77">
        <v>9856.14</v>
      </c>
      <c r="K110" s="191">
        <f t="shared" si="19"/>
        <v>65.707599999999999</v>
      </c>
      <c r="L110" s="153">
        <f t="shared" si="17"/>
        <v>1990.8421262193906</v>
      </c>
      <c r="M110" s="191">
        <f t="shared" si="18"/>
        <v>1308.1345809277323</v>
      </c>
      <c r="N110" s="4"/>
    </row>
    <row r="111" spans="2:14" ht="15.5" thickBot="1" x14ac:dyDescent="0.35">
      <c r="B111" s="95"/>
      <c r="C111" s="96" t="s">
        <v>67</v>
      </c>
      <c r="D111" s="96"/>
      <c r="E111" s="96"/>
      <c r="F111" s="96"/>
      <c r="G111" s="96"/>
      <c r="H111" s="96"/>
      <c r="I111" s="106">
        <f>I99+I105</f>
        <v>437697.19</v>
      </c>
      <c r="J111" s="106">
        <f>J99+J105</f>
        <v>318508.51</v>
      </c>
      <c r="K111" s="234">
        <f t="shared" si="19"/>
        <v>72.769146633086677</v>
      </c>
      <c r="L111" s="217">
        <f t="shared" ref="L111" si="20">SUM(I111/7.5345)</f>
        <v>58092.400291990176</v>
      </c>
      <c r="M111" s="218">
        <f t="shared" si="18"/>
        <v>42273.343951158007</v>
      </c>
      <c r="N111" s="4"/>
    </row>
    <row r="112" spans="2:14" ht="16" thickTop="1" thickBot="1" x14ac:dyDescent="0.35">
      <c r="B112" s="97"/>
      <c r="C112" s="45"/>
      <c r="D112" s="2"/>
      <c r="E112" s="2"/>
      <c r="F112" s="2"/>
      <c r="G112" s="2"/>
      <c r="H112" s="45"/>
      <c r="I112" s="98"/>
      <c r="J112" s="98"/>
      <c r="K112" s="235"/>
      <c r="L112" s="98"/>
      <c r="M112" s="332"/>
      <c r="N112" s="4"/>
    </row>
    <row r="113" spans="2:14" x14ac:dyDescent="0.3">
      <c r="B113" s="159">
        <v>4251</v>
      </c>
      <c r="C113" s="44" t="s">
        <v>68</v>
      </c>
      <c r="D113" s="99"/>
      <c r="E113" s="100"/>
      <c r="F113" s="100"/>
      <c r="G113" s="100"/>
      <c r="H113" s="6"/>
      <c r="I113" s="236"/>
      <c r="J113" s="236"/>
      <c r="K113" s="237"/>
      <c r="L113" s="236"/>
      <c r="M113" s="236"/>
      <c r="N113" s="4"/>
    </row>
    <row r="114" spans="2:14" x14ac:dyDescent="0.3">
      <c r="B114" s="88">
        <v>4251</v>
      </c>
      <c r="C114" s="89" t="s">
        <v>69</v>
      </c>
      <c r="D114" s="25"/>
      <c r="E114" s="25"/>
      <c r="F114" s="25"/>
      <c r="G114" s="25"/>
      <c r="H114" s="84"/>
      <c r="I114" s="199">
        <f>SUM(I115:I119)</f>
        <v>233000</v>
      </c>
      <c r="J114" s="199">
        <f>SUM(J115:J119)</f>
        <v>229586.64</v>
      </c>
      <c r="K114" s="196">
        <f t="shared" ref="K114:K119" si="21">J114/I114*100</f>
        <v>98.535038626609449</v>
      </c>
      <c r="L114" s="227">
        <f t="shared" ref="L114:L127" si="22">SUM(I114/7.5345)</f>
        <v>30924.414360607869</v>
      </c>
      <c r="M114" s="196">
        <f t="shared" ref="M114:M127" si="23">SUM(J114/7.5345)</f>
        <v>30471.383635277722</v>
      </c>
      <c r="N114" s="4"/>
    </row>
    <row r="115" spans="2:14" x14ac:dyDescent="0.3">
      <c r="B115" s="27">
        <v>425112</v>
      </c>
      <c r="C115" s="24" t="s">
        <v>70</v>
      </c>
      <c r="D115" s="28"/>
      <c r="E115" s="28"/>
      <c r="G115" s="28"/>
      <c r="H115" s="28"/>
      <c r="I115" s="153">
        <v>45000</v>
      </c>
      <c r="J115" s="102">
        <v>35928.65</v>
      </c>
      <c r="K115" s="191">
        <f t="shared" si="21"/>
        <v>79.841444444444448</v>
      </c>
      <c r="L115" s="153">
        <f t="shared" si="22"/>
        <v>5972.5263786581718</v>
      </c>
      <c r="M115" s="191">
        <f t="shared" si="23"/>
        <v>4768.5513305461545</v>
      </c>
      <c r="N115" s="4"/>
    </row>
    <row r="116" spans="2:14" x14ac:dyDescent="0.3">
      <c r="B116" s="32">
        <v>425111</v>
      </c>
      <c r="C116" s="24" t="s">
        <v>141</v>
      </c>
      <c r="D116" s="28"/>
      <c r="E116" s="28"/>
      <c r="F116" s="28"/>
      <c r="G116" s="28"/>
      <c r="H116" s="58"/>
      <c r="I116" s="155">
        <v>55000</v>
      </c>
      <c r="J116" s="77">
        <v>55012.87</v>
      </c>
      <c r="K116" s="191">
        <f t="shared" si="21"/>
        <v>100.02340000000001</v>
      </c>
      <c r="L116" s="153">
        <f t="shared" si="22"/>
        <v>7299.7544628044325</v>
      </c>
      <c r="M116" s="191">
        <f t="shared" si="23"/>
        <v>7301.4626053487291</v>
      </c>
      <c r="N116" s="4"/>
    </row>
    <row r="117" spans="2:14" ht="14.25" customHeight="1" x14ac:dyDescent="0.3">
      <c r="B117" s="30">
        <v>425131</v>
      </c>
      <c r="C117" s="24" t="s">
        <v>71</v>
      </c>
      <c r="D117" s="28"/>
      <c r="E117" s="28"/>
      <c r="F117" s="28"/>
      <c r="G117" s="28"/>
      <c r="H117" s="28"/>
      <c r="I117" s="153">
        <v>120000</v>
      </c>
      <c r="J117" s="102">
        <v>128964.38</v>
      </c>
      <c r="K117" s="191">
        <f t="shared" si="21"/>
        <v>107.47031666666666</v>
      </c>
      <c r="L117" s="153">
        <f t="shared" si="22"/>
        <v>15926.737009755125</v>
      </c>
      <c r="M117" s="191">
        <f t="shared" si="23"/>
        <v>17116.514699051033</v>
      </c>
      <c r="N117" s="4"/>
    </row>
    <row r="118" spans="2:14" ht="15" customHeight="1" x14ac:dyDescent="0.3">
      <c r="B118" s="27">
        <v>425141</v>
      </c>
      <c r="C118" s="24" t="s">
        <v>72</v>
      </c>
      <c r="D118" s="28"/>
      <c r="E118" s="28"/>
      <c r="F118" s="28"/>
      <c r="G118" s="28"/>
      <c r="H118" s="28"/>
      <c r="I118" s="155">
        <v>3000</v>
      </c>
      <c r="J118" s="77">
        <v>1365.74</v>
      </c>
      <c r="K118" s="191">
        <f t="shared" si="21"/>
        <v>45.524666666666668</v>
      </c>
      <c r="L118" s="153">
        <f t="shared" si="22"/>
        <v>398.16842524387812</v>
      </c>
      <c r="M118" s="191">
        <f t="shared" si="23"/>
        <v>181.26484836419138</v>
      </c>
      <c r="N118" s="4"/>
    </row>
    <row r="119" spans="2:14" x14ac:dyDescent="0.3">
      <c r="B119" s="27">
        <v>425142</v>
      </c>
      <c r="C119" s="24" t="s">
        <v>191</v>
      </c>
      <c r="D119" s="28"/>
      <c r="E119" s="28"/>
      <c r="F119" s="28"/>
      <c r="G119" s="28"/>
      <c r="H119" s="28"/>
      <c r="I119" s="153">
        <v>10000</v>
      </c>
      <c r="J119" s="102">
        <v>8315</v>
      </c>
      <c r="K119" s="191">
        <f t="shared" si="21"/>
        <v>83.15</v>
      </c>
      <c r="L119" s="153">
        <f t="shared" si="22"/>
        <v>1327.2280841462605</v>
      </c>
      <c r="M119" s="191">
        <f t="shared" si="23"/>
        <v>1103.5901519676156</v>
      </c>
      <c r="N119" s="4"/>
    </row>
    <row r="120" spans="2:14" x14ac:dyDescent="0.3">
      <c r="B120" s="101"/>
      <c r="I120" s="142"/>
      <c r="J120" s="189"/>
      <c r="K120" s="191"/>
      <c r="L120" s="153"/>
      <c r="M120" s="189"/>
      <c r="N120" s="4"/>
    </row>
    <row r="121" spans="2:14" x14ac:dyDescent="0.3">
      <c r="B121" s="7">
        <v>4252</v>
      </c>
      <c r="C121" s="92" t="s">
        <v>73</v>
      </c>
      <c r="D121" s="8"/>
      <c r="E121" s="8"/>
      <c r="F121" s="8"/>
      <c r="G121" s="8"/>
      <c r="H121" s="11"/>
      <c r="I121" s="199">
        <f>SUM(I122:I125)</f>
        <v>321000</v>
      </c>
      <c r="J121" s="199">
        <f>SUM(J122:J125)</f>
        <v>251637.74</v>
      </c>
      <c r="K121" s="196">
        <f t="shared" ref="K121:K125" si="24">J121/I121*100</f>
        <v>78.391819314641737</v>
      </c>
      <c r="L121" s="227">
        <f t="shared" si="22"/>
        <v>42604.021501094961</v>
      </c>
      <c r="M121" s="196">
        <f t="shared" si="23"/>
        <v>33398.067555909482</v>
      </c>
      <c r="N121" s="4"/>
    </row>
    <row r="122" spans="2:14" x14ac:dyDescent="0.3">
      <c r="B122" s="27">
        <v>425221</v>
      </c>
      <c r="C122" s="24" t="s">
        <v>192</v>
      </c>
      <c r="D122" s="28"/>
      <c r="E122" s="28"/>
      <c r="F122" s="28"/>
      <c r="G122" s="28"/>
      <c r="H122" s="58"/>
      <c r="I122" s="153">
        <v>180000</v>
      </c>
      <c r="J122" s="102">
        <v>153343.1</v>
      </c>
      <c r="K122" s="191">
        <f t="shared" si="24"/>
        <v>85.19061111111111</v>
      </c>
      <c r="L122" s="153">
        <f t="shared" si="22"/>
        <v>23890.105514632687</v>
      </c>
      <c r="M122" s="191">
        <f t="shared" si="23"/>
        <v>20352.126883004843</v>
      </c>
      <c r="N122" s="4"/>
    </row>
    <row r="123" spans="2:14" ht="15" customHeight="1" x14ac:dyDescent="0.3">
      <c r="B123" s="27">
        <v>425222</v>
      </c>
      <c r="C123" s="24" t="s">
        <v>74</v>
      </c>
      <c r="D123" s="28"/>
      <c r="E123" s="28"/>
      <c r="F123" s="28"/>
      <c r="G123" s="28"/>
      <c r="H123" s="58"/>
      <c r="I123" s="153">
        <v>20000</v>
      </c>
      <c r="J123" s="102">
        <v>30104.22</v>
      </c>
      <c r="K123" s="238">
        <f t="shared" si="24"/>
        <v>150.52110000000002</v>
      </c>
      <c r="L123" s="153">
        <f t="shared" si="22"/>
        <v>2654.4561682925209</v>
      </c>
      <c r="M123" s="191">
        <f t="shared" si="23"/>
        <v>3995.5166235317538</v>
      </c>
      <c r="N123" s="4"/>
    </row>
    <row r="124" spans="2:14" x14ac:dyDescent="0.3">
      <c r="B124" s="27">
        <v>425223</v>
      </c>
      <c r="C124" s="24" t="s">
        <v>75</v>
      </c>
      <c r="D124" s="28"/>
      <c r="E124" s="28"/>
      <c r="F124" s="28"/>
      <c r="G124" s="28"/>
      <c r="I124" s="153">
        <v>1000</v>
      </c>
      <c r="J124" s="102">
        <v>367.5</v>
      </c>
      <c r="K124" s="191">
        <f t="shared" si="24"/>
        <v>36.75</v>
      </c>
      <c r="L124" s="153">
        <f t="shared" si="22"/>
        <v>132.72280841462606</v>
      </c>
      <c r="M124" s="191">
        <f t="shared" si="23"/>
        <v>48.775632092375069</v>
      </c>
      <c r="N124" s="4"/>
    </row>
    <row r="125" spans="2:14" x14ac:dyDescent="0.3">
      <c r="B125" s="27">
        <v>42529</v>
      </c>
      <c r="C125" s="24" t="s">
        <v>76</v>
      </c>
      <c r="D125" s="28"/>
      <c r="E125" s="28"/>
      <c r="F125" s="28"/>
      <c r="G125" s="28"/>
      <c r="H125" s="58"/>
      <c r="I125" s="153">
        <v>120000</v>
      </c>
      <c r="J125" s="102">
        <v>67822.92</v>
      </c>
      <c r="K125" s="191">
        <f t="shared" si="24"/>
        <v>56.519100000000002</v>
      </c>
      <c r="L125" s="153">
        <f t="shared" si="22"/>
        <v>15926.737009755125</v>
      </c>
      <c r="M125" s="191">
        <f t="shared" si="23"/>
        <v>9001.6484172805085</v>
      </c>
      <c r="N125" s="4"/>
    </row>
    <row r="126" spans="2:14" x14ac:dyDescent="0.3">
      <c r="B126" s="14"/>
      <c r="C126" s="2"/>
      <c r="D126" s="2"/>
      <c r="E126" s="2"/>
      <c r="F126" s="2"/>
      <c r="G126" s="2"/>
      <c r="H126" s="2"/>
      <c r="I126" s="156"/>
      <c r="J126" s="55"/>
      <c r="K126" s="191"/>
      <c r="L126" s="156"/>
      <c r="M126" s="55"/>
      <c r="N126" s="4"/>
    </row>
    <row r="127" spans="2:14" x14ac:dyDescent="0.3">
      <c r="B127" s="7">
        <v>4253</v>
      </c>
      <c r="C127" s="92" t="s">
        <v>77</v>
      </c>
      <c r="D127" s="28"/>
      <c r="E127" s="28"/>
      <c r="F127" s="28"/>
      <c r="G127" s="28"/>
      <c r="H127" s="58"/>
      <c r="I127" s="199">
        <f>SUM(I128:I132)</f>
        <v>185000</v>
      </c>
      <c r="J127" s="199">
        <f>SUM(J128:J132)</f>
        <v>184064.6</v>
      </c>
      <c r="K127" s="196">
        <f t="shared" ref="K127:K129" si="25">J127/I127*100</f>
        <v>99.494378378378372</v>
      </c>
      <c r="L127" s="227">
        <f t="shared" si="22"/>
        <v>24553.719556705819</v>
      </c>
      <c r="M127" s="196">
        <f t="shared" si="23"/>
        <v>24429.570641714778</v>
      </c>
      <c r="N127" s="4"/>
    </row>
    <row r="128" spans="2:14" x14ac:dyDescent="0.3">
      <c r="B128" s="27">
        <v>42531</v>
      </c>
      <c r="C128" s="24" t="s">
        <v>78</v>
      </c>
      <c r="D128" s="28"/>
      <c r="E128" s="28"/>
      <c r="F128" s="28"/>
      <c r="G128" s="28"/>
      <c r="H128" s="58"/>
      <c r="I128" s="239"/>
      <c r="J128" s="240"/>
      <c r="K128" s="191"/>
      <c r="L128" s="239"/>
      <c r="M128" s="240"/>
      <c r="N128" s="4"/>
    </row>
    <row r="129" spans="2:14" x14ac:dyDescent="0.3">
      <c r="B129" s="27">
        <v>42532</v>
      </c>
      <c r="C129" s="24" t="s">
        <v>79</v>
      </c>
      <c r="D129" s="28"/>
      <c r="E129" s="28"/>
      <c r="F129" s="28"/>
      <c r="G129" s="28"/>
      <c r="H129" s="58"/>
      <c r="I129" s="239">
        <v>5000</v>
      </c>
      <c r="J129" s="239">
        <v>0</v>
      </c>
      <c r="K129" s="191">
        <f t="shared" si="25"/>
        <v>0</v>
      </c>
      <c r="L129" s="239">
        <v>0</v>
      </c>
      <c r="M129" s="239">
        <v>0</v>
      </c>
      <c r="N129" s="4"/>
    </row>
    <row r="130" spans="2:14" x14ac:dyDescent="0.3">
      <c r="B130" s="27">
        <v>42533</v>
      </c>
      <c r="C130" s="24" t="s">
        <v>80</v>
      </c>
      <c r="D130" s="28"/>
      <c r="E130" s="28"/>
      <c r="F130" s="28"/>
      <c r="G130" s="28"/>
      <c r="H130" s="58"/>
      <c r="I130" s="239"/>
      <c r="J130" s="240"/>
      <c r="K130" s="191"/>
      <c r="L130" s="239"/>
      <c r="M130" s="240"/>
      <c r="N130" s="4"/>
    </row>
    <row r="131" spans="2:14" x14ac:dyDescent="0.3">
      <c r="B131" s="27">
        <v>42534</v>
      </c>
      <c r="C131" s="24" t="s">
        <v>81</v>
      </c>
      <c r="D131" s="28"/>
      <c r="E131" s="28"/>
      <c r="F131" s="28"/>
      <c r="G131" s="28"/>
      <c r="H131" s="58"/>
      <c r="I131" s="239">
        <v>60000</v>
      </c>
      <c r="J131" s="240">
        <v>60564.6</v>
      </c>
      <c r="K131" s="191">
        <f t="shared" ref="K131:K132" si="26">J131/I131*100</f>
        <v>100.94099999999999</v>
      </c>
      <c r="L131" s="153">
        <f t="shared" ref="L131:L132" si="27">SUM(I131/7.5345)</f>
        <v>7963.3685048775624</v>
      </c>
      <c r="M131" s="191">
        <f t="shared" ref="M131:M132" si="28">SUM(J131/7.5345)</f>
        <v>8038.3038025084606</v>
      </c>
      <c r="N131" s="4"/>
    </row>
    <row r="132" spans="2:14" x14ac:dyDescent="0.3">
      <c r="B132" s="27">
        <v>42539</v>
      </c>
      <c r="C132" s="24" t="s">
        <v>82</v>
      </c>
      <c r="D132" s="28"/>
      <c r="E132" s="28"/>
      <c r="F132" s="28"/>
      <c r="G132" s="28"/>
      <c r="H132" s="58"/>
      <c r="I132" s="239">
        <v>120000</v>
      </c>
      <c r="J132" s="240">
        <v>123500</v>
      </c>
      <c r="K132" s="191">
        <f t="shared" si="26"/>
        <v>102.91666666666666</v>
      </c>
      <c r="L132" s="153">
        <f t="shared" si="27"/>
        <v>15926.737009755125</v>
      </c>
      <c r="M132" s="191">
        <f t="shared" si="28"/>
        <v>16391.266839206317</v>
      </c>
      <c r="N132" s="4"/>
    </row>
    <row r="133" spans="2:14" x14ac:dyDescent="0.3">
      <c r="B133" s="12"/>
      <c r="C133" s="13"/>
      <c r="D133" s="13"/>
      <c r="E133" s="13"/>
      <c r="F133" s="13"/>
      <c r="G133" s="13"/>
      <c r="H133" s="13"/>
      <c r="I133" s="241"/>
      <c r="J133" s="242"/>
      <c r="K133" s="191"/>
      <c r="L133" s="241"/>
      <c r="M133" s="242"/>
      <c r="N133" s="4"/>
    </row>
    <row r="134" spans="2:14" x14ac:dyDescent="0.3">
      <c r="B134" s="7">
        <v>4254</v>
      </c>
      <c r="C134" s="92" t="s">
        <v>83</v>
      </c>
      <c r="D134" s="28"/>
      <c r="E134" s="28"/>
      <c r="F134" s="28"/>
      <c r="G134" s="28"/>
      <c r="H134" s="58"/>
      <c r="I134" s="227">
        <f>SUM(I135:I141)</f>
        <v>341080</v>
      </c>
      <c r="J134" s="227">
        <f>SUM(J135:J141)</f>
        <v>317549.17</v>
      </c>
      <c r="K134" s="196">
        <f t="shared" ref="K134:K136" si="29">J134/I134*100</f>
        <v>93.101081857628714</v>
      </c>
      <c r="L134" s="227">
        <f t="shared" ref="L134:L161" si="30">SUM(I134/7.5345)</f>
        <v>45269.095494060653</v>
      </c>
      <c r="M134" s="196">
        <f t="shared" ref="M134:M144" si="31">SUM(J134/7.5345)</f>
        <v>42146.017652133516</v>
      </c>
      <c r="N134" s="4"/>
    </row>
    <row r="135" spans="2:14" x14ac:dyDescent="0.3">
      <c r="B135" s="27">
        <v>42542</v>
      </c>
      <c r="C135" s="24" t="s">
        <v>84</v>
      </c>
      <c r="D135" s="28"/>
      <c r="E135" s="28"/>
      <c r="F135" s="28"/>
      <c r="G135" s="28"/>
      <c r="H135" s="58"/>
      <c r="I135" s="155">
        <v>16000</v>
      </c>
      <c r="J135" s="155">
        <v>14597.83</v>
      </c>
      <c r="K135" s="191">
        <f t="shared" si="29"/>
        <v>91.236437499999994</v>
      </c>
      <c r="L135" s="153">
        <f t="shared" si="30"/>
        <v>2123.5649346340169</v>
      </c>
      <c r="M135" s="191">
        <f t="shared" si="31"/>
        <v>1937.4649943592806</v>
      </c>
      <c r="N135" s="4"/>
    </row>
    <row r="136" spans="2:14" x14ac:dyDescent="0.3">
      <c r="B136" s="27">
        <v>42543</v>
      </c>
      <c r="C136" s="24" t="s">
        <v>85</v>
      </c>
      <c r="D136" s="28"/>
      <c r="E136" s="28"/>
      <c r="F136" s="28"/>
      <c r="G136" s="28"/>
      <c r="H136" s="58"/>
      <c r="I136" s="155">
        <v>3000</v>
      </c>
      <c r="J136" s="155">
        <v>0</v>
      </c>
      <c r="K136" s="191">
        <f t="shared" si="29"/>
        <v>0</v>
      </c>
      <c r="L136" s="153">
        <f t="shared" si="30"/>
        <v>398.16842524387812</v>
      </c>
      <c r="M136" s="191">
        <f t="shared" si="31"/>
        <v>0</v>
      </c>
      <c r="N136" s="4"/>
    </row>
    <row r="137" spans="2:14" x14ac:dyDescent="0.3">
      <c r="B137" s="27">
        <v>42544</v>
      </c>
      <c r="C137" s="24" t="s">
        <v>86</v>
      </c>
      <c r="D137" s="28"/>
      <c r="E137" s="28"/>
      <c r="F137" s="28"/>
      <c r="G137" s="28"/>
      <c r="H137" s="58"/>
      <c r="I137" s="155"/>
      <c r="J137" s="155"/>
      <c r="K137" s="191"/>
      <c r="L137" s="153"/>
      <c r="M137" s="191"/>
      <c r="N137" s="4"/>
    </row>
    <row r="138" spans="2:14" x14ac:dyDescent="0.3">
      <c r="B138" s="27">
        <v>42545</v>
      </c>
      <c r="C138" s="24" t="s">
        <v>87</v>
      </c>
      <c r="D138" s="28"/>
      <c r="E138" s="28"/>
      <c r="F138" s="28"/>
      <c r="G138" s="28"/>
      <c r="H138" s="58"/>
      <c r="I138" s="153">
        <v>160000</v>
      </c>
      <c r="J138" s="153">
        <v>157115.63</v>
      </c>
      <c r="K138" s="191">
        <f t="shared" ref="K138" si="32">J138/I138*100</f>
        <v>98.197268750000006</v>
      </c>
      <c r="L138" s="153">
        <f t="shared" si="30"/>
        <v>21235.649346340168</v>
      </c>
      <c r="M138" s="191">
        <f t="shared" si="31"/>
        <v>20852.827659433275</v>
      </c>
      <c r="N138" s="4"/>
    </row>
    <row r="139" spans="2:14" x14ac:dyDescent="0.3">
      <c r="B139" s="27">
        <v>42546</v>
      </c>
      <c r="C139" s="24" t="s">
        <v>88</v>
      </c>
      <c r="D139" s="28"/>
      <c r="E139" s="28"/>
      <c r="F139" s="28"/>
      <c r="G139" s="28"/>
      <c r="H139" s="58"/>
      <c r="I139" s="155"/>
      <c r="J139" s="155"/>
      <c r="K139" s="191"/>
      <c r="L139" s="153"/>
      <c r="M139" s="191"/>
      <c r="N139" s="4"/>
    </row>
    <row r="140" spans="2:14" x14ac:dyDescent="0.3">
      <c r="B140" s="27">
        <v>42547</v>
      </c>
      <c r="C140" s="24" t="s">
        <v>89</v>
      </c>
      <c r="D140" s="28"/>
      <c r="E140" s="28"/>
      <c r="F140" s="28"/>
      <c r="G140" s="28"/>
      <c r="H140" s="58"/>
      <c r="I140" s="153">
        <v>2080</v>
      </c>
      <c r="J140" s="153">
        <v>1920</v>
      </c>
      <c r="K140" s="191">
        <f t="shared" ref="K140:K141" si="33">J140/I140*100</f>
        <v>92.307692307692307</v>
      </c>
      <c r="L140" s="153">
        <f t="shared" si="30"/>
        <v>276.06344150242217</v>
      </c>
      <c r="M140" s="191">
        <f t="shared" si="31"/>
        <v>254.82779215608201</v>
      </c>
      <c r="N140" s="4"/>
    </row>
    <row r="141" spans="2:14" ht="15.5" thickBot="1" x14ac:dyDescent="0.35">
      <c r="B141" s="103">
        <v>425491</v>
      </c>
      <c r="C141" s="104" t="s">
        <v>90</v>
      </c>
      <c r="D141" s="105"/>
      <c r="E141" s="105"/>
      <c r="F141" s="105"/>
      <c r="G141" s="105"/>
      <c r="H141" s="105"/>
      <c r="I141" s="243">
        <v>160000</v>
      </c>
      <c r="J141" s="243">
        <v>143915.71</v>
      </c>
      <c r="K141" s="191">
        <f t="shared" si="33"/>
        <v>89.947318749999994</v>
      </c>
      <c r="L141" s="153">
        <f t="shared" si="30"/>
        <v>21235.649346340168</v>
      </c>
      <c r="M141" s="191">
        <f t="shared" si="31"/>
        <v>19100.89720618488</v>
      </c>
      <c r="N141" s="4"/>
    </row>
    <row r="142" spans="2:14" ht="26.5" customHeight="1" thickBot="1" x14ac:dyDescent="0.35">
      <c r="B142" s="163" t="s">
        <v>0</v>
      </c>
      <c r="C142" s="160"/>
      <c r="D142" s="161"/>
      <c r="E142" s="161" t="s">
        <v>1</v>
      </c>
      <c r="F142" s="161"/>
      <c r="G142" s="161"/>
      <c r="H142" s="162"/>
      <c r="I142" s="169" t="s">
        <v>202</v>
      </c>
      <c r="J142" s="188" t="s">
        <v>203</v>
      </c>
      <c r="K142" s="169" t="s">
        <v>146</v>
      </c>
      <c r="L142" s="169" t="s">
        <v>205</v>
      </c>
      <c r="M142" s="188" t="s">
        <v>204</v>
      </c>
      <c r="N142" s="4"/>
    </row>
    <row r="143" spans="2:14" x14ac:dyDescent="0.3">
      <c r="B143" s="88">
        <v>4255</v>
      </c>
      <c r="C143" s="89" t="s">
        <v>91</v>
      </c>
      <c r="D143" s="25"/>
      <c r="E143" s="25"/>
      <c r="F143" s="25"/>
      <c r="G143" s="25"/>
      <c r="H143" s="84"/>
      <c r="I143" s="199">
        <v>25000</v>
      </c>
      <c r="J143" s="194">
        <f>SUM(J144)</f>
        <v>14942.5</v>
      </c>
      <c r="K143" s="194">
        <f t="shared" ref="K143:K144" si="34">J143/I143*100</f>
        <v>59.77</v>
      </c>
      <c r="L143" s="227">
        <f t="shared" si="30"/>
        <v>3318.0702103656513</v>
      </c>
      <c r="M143" s="196">
        <f t="shared" si="31"/>
        <v>1983.2105647355497</v>
      </c>
      <c r="N143" s="4"/>
    </row>
    <row r="144" spans="2:14" ht="18.5" customHeight="1" x14ac:dyDescent="0.3">
      <c r="B144" s="27">
        <v>42559</v>
      </c>
      <c r="C144" s="24" t="s">
        <v>196</v>
      </c>
      <c r="D144" s="28"/>
      <c r="E144" s="28"/>
      <c r="F144" s="28"/>
      <c r="G144" s="28"/>
      <c r="H144" s="58"/>
      <c r="I144" s="215">
        <v>25000</v>
      </c>
      <c r="J144" s="195">
        <v>14942.5</v>
      </c>
      <c r="K144" s="191">
        <f t="shared" si="34"/>
        <v>59.77</v>
      </c>
      <c r="L144" s="153">
        <f t="shared" si="30"/>
        <v>3318.0702103656513</v>
      </c>
      <c r="M144" s="191">
        <f t="shared" si="31"/>
        <v>1983.2105647355497</v>
      </c>
      <c r="N144" s="4"/>
    </row>
    <row r="145" spans="2:14" x14ac:dyDescent="0.3">
      <c r="B145" s="14"/>
      <c r="C145" s="2"/>
      <c r="D145" s="2"/>
      <c r="E145" s="2"/>
      <c r="F145" s="2"/>
      <c r="G145" s="2"/>
      <c r="H145" s="2"/>
      <c r="I145" s="156"/>
      <c r="J145" s="197"/>
      <c r="K145" s="191"/>
      <c r="L145" s="156"/>
      <c r="M145" s="197"/>
      <c r="N145" s="4"/>
    </row>
    <row r="146" spans="2:14" x14ac:dyDescent="0.3">
      <c r="B146" s="7">
        <v>4257</v>
      </c>
      <c r="C146" s="92" t="s">
        <v>92</v>
      </c>
      <c r="D146" s="28"/>
      <c r="E146" s="28"/>
      <c r="F146" s="28"/>
      <c r="G146" s="28"/>
      <c r="H146" s="58"/>
      <c r="I146" s="227">
        <f>SUM(I148:I159)</f>
        <v>614625</v>
      </c>
      <c r="J146" s="196">
        <f>SUM(J148:J159)</f>
        <v>749482.82</v>
      </c>
      <c r="K146" s="196">
        <f t="shared" ref="K146" si="35">J146/I146*100</f>
        <v>121.94147976408378</v>
      </c>
      <c r="L146" s="227">
        <f t="shared" si="30"/>
        <v>81574.756121839528</v>
      </c>
      <c r="M146" s="196">
        <f t="shared" ref="M146" si="36">SUM(J146/7.5345)</f>
        <v>99473.464728913648</v>
      </c>
      <c r="N146" s="4"/>
    </row>
    <row r="147" spans="2:14" x14ac:dyDescent="0.3">
      <c r="B147" s="76"/>
      <c r="C147" s="24"/>
      <c r="D147" s="28"/>
      <c r="E147" s="28"/>
      <c r="F147" s="28"/>
      <c r="G147" s="28"/>
      <c r="H147" s="58"/>
      <c r="I147" s="227"/>
      <c r="J147" s="196"/>
      <c r="K147" s="191"/>
      <c r="L147" s="227"/>
      <c r="M147" s="196"/>
      <c r="N147" s="4"/>
    </row>
    <row r="148" spans="2:14" x14ac:dyDescent="0.3">
      <c r="B148" s="76">
        <v>425713</v>
      </c>
      <c r="C148" s="24" t="s">
        <v>156</v>
      </c>
      <c r="D148" s="28"/>
      <c r="E148" s="28"/>
      <c r="F148" s="28"/>
      <c r="G148" s="28"/>
      <c r="H148" s="58"/>
      <c r="I148" s="155">
        <v>250000</v>
      </c>
      <c r="J148" s="195">
        <v>446916.91</v>
      </c>
      <c r="K148" s="191">
        <f t="shared" ref="K148:K159" si="37">J148/I148*100</f>
        <v>178.76676399999999</v>
      </c>
      <c r="L148" s="153">
        <f t="shared" si="30"/>
        <v>33180.702103656513</v>
      </c>
      <c r="M148" s="191">
        <f t="shared" ref="M148:M152" si="38">SUM(J148/7.5345)</f>
        <v>59316.067423186665</v>
      </c>
      <c r="N148" s="4"/>
    </row>
    <row r="149" spans="2:14" x14ac:dyDescent="0.3">
      <c r="B149" s="76">
        <v>425731</v>
      </c>
      <c r="C149" s="24" t="s">
        <v>93</v>
      </c>
      <c r="D149" s="28"/>
      <c r="E149" s="28"/>
      <c r="F149" s="28"/>
      <c r="G149" s="28"/>
      <c r="H149" s="28"/>
      <c r="I149" s="215">
        <v>80000</v>
      </c>
      <c r="J149" s="195">
        <v>75461.25</v>
      </c>
      <c r="K149" s="191">
        <f t="shared" si="37"/>
        <v>94.326562499999994</v>
      </c>
      <c r="L149" s="153">
        <f t="shared" si="30"/>
        <v>10617.824673170084</v>
      </c>
      <c r="M149" s="191">
        <f t="shared" si="38"/>
        <v>10015.429026478199</v>
      </c>
      <c r="N149" s="4"/>
    </row>
    <row r="150" spans="2:14" x14ac:dyDescent="0.3">
      <c r="B150" s="76">
        <v>425732</v>
      </c>
      <c r="C150" s="24" t="s">
        <v>94</v>
      </c>
      <c r="D150" s="28"/>
      <c r="E150" s="28"/>
      <c r="F150" s="28"/>
      <c r="G150" s="28"/>
      <c r="H150" s="28"/>
      <c r="I150" s="155">
        <v>10000</v>
      </c>
      <c r="J150" s="195">
        <v>8440</v>
      </c>
      <c r="K150" s="191">
        <f t="shared" si="37"/>
        <v>84.399999999999991</v>
      </c>
      <c r="L150" s="153">
        <f t="shared" si="30"/>
        <v>1327.2280841462605</v>
      </c>
      <c r="M150" s="191">
        <f t="shared" si="38"/>
        <v>1120.1805030194439</v>
      </c>
      <c r="N150" s="4"/>
    </row>
    <row r="151" spans="2:14" x14ac:dyDescent="0.3">
      <c r="B151" s="27">
        <v>42574</v>
      </c>
      <c r="C151" s="24" t="s">
        <v>167</v>
      </c>
      <c r="D151" s="28"/>
      <c r="E151" s="28"/>
      <c r="F151" s="28"/>
      <c r="G151" s="28"/>
      <c r="H151" s="58"/>
      <c r="I151" s="155">
        <v>60000</v>
      </c>
      <c r="J151" s="195">
        <v>55500</v>
      </c>
      <c r="K151" s="191">
        <f t="shared" si="37"/>
        <v>92.5</v>
      </c>
      <c r="L151" s="153">
        <f t="shared" si="30"/>
        <v>7963.3685048775624</v>
      </c>
      <c r="M151" s="191">
        <f t="shared" si="38"/>
        <v>7366.1158670117456</v>
      </c>
      <c r="N151" s="4"/>
    </row>
    <row r="152" spans="2:14" x14ac:dyDescent="0.3">
      <c r="B152" s="76">
        <v>42575</v>
      </c>
      <c r="C152" s="24" t="s">
        <v>165</v>
      </c>
      <c r="D152" s="28"/>
      <c r="E152" s="28"/>
      <c r="F152" s="28"/>
      <c r="G152" s="28"/>
      <c r="I152" s="155">
        <v>24625</v>
      </c>
      <c r="J152" s="195">
        <v>16625</v>
      </c>
      <c r="K152" s="191">
        <f t="shared" si="37"/>
        <v>67.512690355329951</v>
      </c>
      <c r="L152" s="153">
        <f t="shared" si="30"/>
        <v>3268.2991572101664</v>
      </c>
      <c r="M152" s="191">
        <f t="shared" si="38"/>
        <v>2206.5166898931579</v>
      </c>
      <c r="N152" s="4"/>
    </row>
    <row r="153" spans="2:14" x14ac:dyDescent="0.3">
      <c r="B153" s="76"/>
      <c r="C153" s="24"/>
      <c r="D153" s="28"/>
      <c r="E153" s="28"/>
      <c r="F153" s="28"/>
      <c r="G153" s="28"/>
      <c r="H153" s="58"/>
      <c r="I153" s="155"/>
      <c r="J153" s="195"/>
      <c r="K153" s="191"/>
      <c r="L153" s="153"/>
      <c r="M153" s="195"/>
      <c r="N153" s="4"/>
    </row>
    <row r="154" spans="2:14" x14ac:dyDescent="0.3">
      <c r="B154" s="76">
        <v>425772</v>
      </c>
      <c r="C154" s="24" t="s">
        <v>95</v>
      </c>
      <c r="D154" s="28"/>
      <c r="E154" s="28"/>
      <c r="F154" s="28"/>
      <c r="G154" s="28"/>
      <c r="H154" s="28"/>
      <c r="I154" s="155">
        <v>0</v>
      </c>
      <c r="J154" s="195">
        <v>0</v>
      </c>
      <c r="K154" s="191">
        <v>0</v>
      </c>
      <c r="L154" s="153">
        <f t="shared" si="30"/>
        <v>0</v>
      </c>
      <c r="M154" s="195">
        <v>0</v>
      </c>
      <c r="N154" s="4"/>
    </row>
    <row r="155" spans="2:14" ht="13.5" customHeight="1" x14ac:dyDescent="0.3">
      <c r="B155" s="76"/>
      <c r="C155" s="24"/>
      <c r="D155" s="28"/>
      <c r="E155" s="28"/>
      <c r="F155" s="28"/>
      <c r="G155" s="28"/>
      <c r="H155" s="28"/>
      <c r="I155" s="155"/>
      <c r="J155" s="195"/>
      <c r="K155" s="191"/>
      <c r="L155" s="153"/>
      <c r="M155" s="195"/>
      <c r="N155" s="4"/>
    </row>
    <row r="156" spans="2:14" x14ac:dyDescent="0.3">
      <c r="B156" s="76">
        <v>425793</v>
      </c>
      <c r="C156" s="24" t="s">
        <v>96</v>
      </c>
      <c r="D156" s="28"/>
      <c r="E156" s="28"/>
      <c r="F156" s="28"/>
      <c r="G156" s="28"/>
      <c r="H156" s="28"/>
      <c r="I156" s="155">
        <v>120000</v>
      </c>
      <c r="J156" s="195">
        <v>96250</v>
      </c>
      <c r="K156" s="191">
        <f t="shared" si="37"/>
        <v>80.208333333333343</v>
      </c>
      <c r="L156" s="153">
        <f t="shared" si="30"/>
        <v>15926.737009755125</v>
      </c>
      <c r="M156" s="191">
        <f t="shared" ref="M156:M159" si="39">SUM(J156/7.5345)</f>
        <v>12774.570309907756</v>
      </c>
      <c r="N156" s="4"/>
    </row>
    <row r="157" spans="2:14" x14ac:dyDescent="0.3">
      <c r="B157" s="76">
        <v>425794</v>
      </c>
      <c r="C157" s="24" t="s">
        <v>97</v>
      </c>
      <c r="D157" s="28"/>
      <c r="E157" s="28"/>
      <c r="F157" s="28"/>
      <c r="G157" s="28"/>
      <c r="H157" s="28"/>
      <c r="I157" s="155">
        <v>10000</v>
      </c>
      <c r="J157" s="195">
        <v>11850</v>
      </c>
      <c r="K157" s="191">
        <f t="shared" si="37"/>
        <v>118.5</v>
      </c>
      <c r="L157" s="153">
        <f t="shared" si="30"/>
        <v>1327.2280841462605</v>
      </c>
      <c r="M157" s="191">
        <f t="shared" si="39"/>
        <v>1572.7652797133187</v>
      </c>
      <c r="N157" s="4"/>
    </row>
    <row r="158" spans="2:14" x14ac:dyDescent="0.3">
      <c r="B158" s="76">
        <v>42579</v>
      </c>
      <c r="C158" s="24" t="s">
        <v>98</v>
      </c>
      <c r="D158" s="28"/>
      <c r="E158" s="28"/>
      <c r="F158" s="28"/>
      <c r="G158" s="28"/>
      <c r="H158" s="58"/>
      <c r="I158" s="155">
        <v>50000</v>
      </c>
      <c r="J158" s="195">
        <v>32189.66</v>
      </c>
      <c r="K158" s="191">
        <f t="shared" si="37"/>
        <v>64.379319999999993</v>
      </c>
      <c r="L158" s="153">
        <f t="shared" si="30"/>
        <v>6636.1404207313026</v>
      </c>
      <c r="M158" s="191">
        <f t="shared" si="39"/>
        <v>4272.3020771119518</v>
      </c>
      <c r="N158" s="4"/>
    </row>
    <row r="159" spans="2:14" x14ac:dyDescent="0.3">
      <c r="B159" s="30">
        <v>425796</v>
      </c>
      <c r="C159" s="24" t="s">
        <v>149</v>
      </c>
      <c r="D159" s="8"/>
      <c r="E159" s="8"/>
      <c r="F159" s="8"/>
      <c r="G159" s="8"/>
      <c r="H159" s="8"/>
      <c r="I159" s="155">
        <v>10000</v>
      </c>
      <c r="J159" s="240">
        <v>6250</v>
      </c>
      <c r="K159" s="191">
        <f t="shared" si="37"/>
        <v>62.5</v>
      </c>
      <c r="L159" s="153">
        <f t="shared" si="30"/>
        <v>1327.2280841462605</v>
      </c>
      <c r="M159" s="191">
        <f t="shared" si="39"/>
        <v>829.51755259141282</v>
      </c>
      <c r="N159" s="4"/>
    </row>
    <row r="160" spans="2:14" x14ac:dyDescent="0.3">
      <c r="B160" s="30"/>
      <c r="D160" s="2"/>
      <c r="E160" s="2"/>
      <c r="F160" s="2"/>
      <c r="G160" s="2"/>
      <c r="H160" s="8"/>
      <c r="I160" s="245"/>
      <c r="J160" s="246"/>
      <c r="K160" s="191"/>
      <c r="L160" s="245"/>
      <c r="M160" s="246"/>
      <c r="N160" s="4"/>
    </row>
    <row r="161" spans="2:14" x14ac:dyDescent="0.3">
      <c r="B161" s="7">
        <v>4258</v>
      </c>
      <c r="C161" s="92" t="s">
        <v>99</v>
      </c>
      <c r="D161" s="28"/>
      <c r="E161" s="28"/>
      <c r="F161" s="28"/>
      <c r="G161" s="28"/>
      <c r="H161" s="58"/>
      <c r="I161" s="227">
        <f>SUM(I162:I165)</f>
        <v>335000</v>
      </c>
      <c r="J161" s="196">
        <f>SUM(J162:J165)</f>
        <v>303843.82</v>
      </c>
      <c r="K161" s="196">
        <f t="shared" ref="K161:K165" si="40">J161/I161*100</f>
        <v>90.699647761194029</v>
      </c>
      <c r="L161" s="227">
        <f t="shared" si="30"/>
        <v>44462.140818899723</v>
      </c>
      <c r="M161" s="196">
        <f t="shared" ref="M161:M180" si="41">SUM(J161/7.5345)</f>
        <v>40327.005109828126</v>
      </c>
      <c r="N161" s="4"/>
    </row>
    <row r="162" spans="2:14" x14ac:dyDescent="0.3">
      <c r="B162" s="76">
        <v>425811</v>
      </c>
      <c r="C162" s="24" t="s">
        <v>193</v>
      </c>
      <c r="D162" s="28"/>
      <c r="E162" s="28"/>
      <c r="F162" s="28"/>
      <c r="G162" s="28"/>
      <c r="H162" s="58"/>
      <c r="I162" s="153">
        <v>180000</v>
      </c>
      <c r="J162" s="191">
        <v>150414.71</v>
      </c>
      <c r="K162" s="191">
        <f t="shared" si="40"/>
        <v>83.563727777777771</v>
      </c>
      <c r="L162" s="153">
        <f t="shared" ref="L162:L180" si="42">SUM(I162/7.5345)</f>
        <v>23890.105514632687</v>
      </c>
      <c r="M162" s="191">
        <f t="shared" si="41"/>
        <v>19963.462738071536</v>
      </c>
      <c r="N162" s="4"/>
    </row>
    <row r="163" spans="2:14" x14ac:dyDescent="0.3">
      <c r="B163" s="76">
        <v>425812</v>
      </c>
      <c r="C163" s="24" t="s">
        <v>194</v>
      </c>
      <c r="D163" s="28"/>
      <c r="E163" s="28"/>
      <c r="F163" s="28"/>
      <c r="G163" s="28"/>
      <c r="I163" s="153">
        <v>60000</v>
      </c>
      <c r="J163" s="240">
        <v>86764.38</v>
      </c>
      <c r="K163" s="191">
        <f t="shared" si="40"/>
        <v>144.60730000000001</v>
      </c>
      <c r="L163" s="153">
        <f t="shared" si="42"/>
        <v>7963.3685048775624</v>
      </c>
      <c r="M163" s="191">
        <f t="shared" si="41"/>
        <v>11515.612183953812</v>
      </c>
      <c r="N163" s="4"/>
    </row>
    <row r="164" spans="2:14" x14ac:dyDescent="0.3">
      <c r="B164" s="27">
        <v>425814</v>
      </c>
      <c r="C164" s="24" t="s">
        <v>179</v>
      </c>
      <c r="D164" s="28"/>
      <c r="E164" s="28"/>
      <c r="F164" s="28"/>
      <c r="G164" s="28"/>
      <c r="H164" s="58"/>
      <c r="I164" s="155">
        <v>70000</v>
      </c>
      <c r="J164" s="195">
        <v>35164.730000000003</v>
      </c>
      <c r="K164" s="191">
        <f t="shared" si="40"/>
        <v>50.235328571428575</v>
      </c>
      <c r="L164" s="153">
        <f t="shared" si="42"/>
        <v>9290.596589023824</v>
      </c>
      <c r="M164" s="191">
        <f t="shared" si="41"/>
        <v>4667.1617227420538</v>
      </c>
      <c r="N164" s="4"/>
    </row>
    <row r="165" spans="2:14" x14ac:dyDescent="0.3">
      <c r="B165" s="180">
        <v>42589</v>
      </c>
      <c r="C165" s="25" t="s">
        <v>100</v>
      </c>
      <c r="D165" s="25"/>
      <c r="E165" s="25"/>
      <c r="F165" s="25"/>
      <c r="G165" s="25"/>
      <c r="H165" s="25"/>
      <c r="I165" s="247">
        <v>25000</v>
      </c>
      <c r="J165" s="211">
        <v>31500</v>
      </c>
      <c r="K165" s="233">
        <f t="shared" si="40"/>
        <v>126</v>
      </c>
      <c r="L165" s="153">
        <f t="shared" si="42"/>
        <v>3318.0702103656513</v>
      </c>
      <c r="M165" s="191">
        <f t="shared" si="41"/>
        <v>4180.7684650607207</v>
      </c>
      <c r="N165" s="4"/>
    </row>
    <row r="166" spans="2:14" x14ac:dyDescent="0.3">
      <c r="B166" s="27"/>
      <c r="C166" s="179"/>
      <c r="D166" s="179"/>
      <c r="E166" s="179"/>
      <c r="F166" s="179"/>
      <c r="G166" s="179"/>
      <c r="H166" s="179"/>
      <c r="I166" s="248"/>
      <c r="J166" s="248"/>
      <c r="K166" s="249"/>
      <c r="L166" s="153"/>
      <c r="M166" s="248"/>
      <c r="N166" s="4"/>
    </row>
    <row r="167" spans="2:14" x14ac:dyDescent="0.3">
      <c r="B167" s="290"/>
      <c r="C167" s="92" t="s">
        <v>101</v>
      </c>
      <c r="D167" s="28"/>
      <c r="E167" s="28"/>
      <c r="F167" s="28"/>
      <c r="G167" s="28"/>
      <c r="H167" s="58"/>
      <c r="I167" s="227">
        <f>SUM(I168:I179)</f>
        <v>680556.25</v>
      </c>
      <c r="J167" s="196">
        <f>SUM(J168:J179)</f>
        <v>626630.42000000004</v>
      </c>
      <c r="K167" s="227">
        <f t="shared" ref="K167:K178" si="43">J167/I167*100</f>
        <v>92.076212656925875</v>
      </c>
      <c r="L167" s="227">
        <f t="shared" si="42"/>
        <v>90325.336784126353</v>
      </c>
      <c r="M167" s="196">
        <f t="shared" si="41"/>
        <v>83168.149180436652</v>
      </c>
      <c r="N167" s="4"/>
    </row>
    <row r="168" spans="2:14" x14ac:dyDescent="0.3">
      <c r="B168" s="27">
        <v>42591</v>
      </c>
      <c r="C168" s="24" t="s">
        <v>142</v>
      </c>
      <c r="D168" s="28"/>
      <c r="E168" s="28"/>
      <c r="F168" s="28"/>
      <c r="G168" s="28"/>
      <c r="H168" s="28"/>
      <c r="I168" s="155">
        <v>90000</v>
      </c>
      <c r="J168" s="195">
        <v>65013.760000000002</v>
      </c>
      <c r="K168" s="233">
        <f t="shared" si="43"/>
        <v>72.237511111111104</v>
      </c>
      <c r="L168" s="153">
        <f t="shared" si="42"/>
        <v>11945.052757316344</v>
      </c>
      <c r="M168" s="191">
        <f t="shared" si="41"/>
        <v>8628.8088127944793</v>
      </c>
      <c r="N168" s="4"/>
    </row>
    <row r="169" spans="2:14" x14ac:dyDescent="0.3">
      <c r="B169" s="76">
        <v>425911</v>
      </c>
      <c r="C169" s="24" t="s">
        <v>102</v>
      </c>
      <c r="D169" s="28"/>
      <c r="E169" s="28"/>
      <c r="F169" s="28"/>
      <c r="G169" s="28"/>
      <c r="H169" s="28"/>
      <c r="I169" s="155">
        <v>20000</v>
      </c>
      <c r="J169" s="195">
        <v>3618.8</v>
      </c>
      <c r="K169" s="191">
        <f t="shared" si="43"/>
        <v>18.094000000000001</v>
      </c>
      <c r="L169" s="153">
        <f t="shared" si="42"/>
        <v>2654.4561682925209</v>
      </c>
      <c r="M169" s="191">
        <f t="shared" si="41"/>
        <v>480.29729909084875</v>
      </c>
      <c r="N169" s="4"/>
    </row>
    <row r="170" spans="2:14" x14ac:dyDescent="0.3">
      <c r="B170" s="76">
        <v>425912</v>
      </c>
      <c r="C170" s="24" t="s">
        <v>103</v>
      </c>
      <c r="D170" s="28"/>
      <c r="E170" s="28"/>
      <c r="F170" s="28"/>
      <c r="G170" s="28"/>
      <c r="H170" s="28"/>
      <c r="I170" s="155">
        <v>20000</v>
      </c>
      <c r="J170" s="195">
        <v>12675</v>
      </c>
      <c r="K170" s="191">
        <f t="shared" si="43"/>
        <v>63.375</v>
      </c>
      <c r="L170" s="153">
        <f t="shared" si="42"/>
        <v>2654.4561682925209</v>
      </c>
      <c r="M170" s="191">
        <f t="shared" si="41"/>
        <v>1682.2615966553851</v>
      </c>
      <c r="N170" s="4"/>
    </row>
    <row r="171" spans="2:14" x14ac:dyDescent="0.3">
      <c r="B171" s="76">
        <v>425913</v>
      </c>
      <c r="C171" s="24" t="s">
        <v>155</v>
      </c>
      <c r="D171" s="28"/>
      <c r="E171" s="28"/>
      <c r="F171" s="25"/>
      <c r="G171" s="28"/>
      <c r="H171" s="28"/>
      <c r="I171" s="155">
        <v>20000</v>
      </c>
      <c r="J171" s="195">
        <v>0</v>
      </c>
      <c r="K171" s="191">
        <f t="shared" si="43"/>
        <v>0</v>
      </c>
      <c r="L171" s="153">
        <f t="shared" si="42"/>
        <v>2654.4561682925209</v>
      </c>
      <c r="M171" s="191">
        <f t="shared" si="41"/>
        <v>0</v>
      </c>
      <c r="N171" s="4"/>
    </row>
    <row r="172" spans="2:14" x14ac:dyDescent="0.3">
      <c r="B172" s="76">
        <v>425914</v>
      </c>
      <c r="C172" s="24" t="s">
        <v>104</v>
      </c>
      <c r="D172" s="28"/>
      <c r="E172" s="28"/>
      <c r="G172" s="28"/>
      <c r="H172" s="28"/>
      <c r="I172" s="155">
        <v>10000</v>
      </c>
      <c r="J172" s="195">
        <v>0</v>
      </c>
      <c r="K172" s="191">
        <f t="shared" si="43"/>
        <v>0</v>
      </c>
      <c r="L172" s="153">
        <f t="shared" si="42"/>
        <v>1327.2280841462605</v>
      </c>
      <c r="M172" s="191">
        <f t="shared" si="41"/>
        <v>0</v>
      </c>
      <c r="N172" s="4"/>
    </row>
    <row r="173" spans="2:14" x14ac:dyDescent="0.3">
      <c r="B173" s="76">
        <v>425915</v>
      </c>
      <c r="C173" s="24" t="s">
        <v>105</v>
      </c>
      <c r="D173" s="28"/>
      <c r="E173" s="28"/>
      <c r="F173" s="28"/>
      <c r="G173" s="28"/>
      <c r="H173" s="58"/>
      <c r="I173" s="215">
        <v>20000</v>
      </c>
      <c r="J173" s="195">
        <v>0</v>
      </c>
      <c r="K173" s="191">
        <f t="shared" si="43"/>
        <v>0</v>
      </c>
      <c r="L173" s="153">
        <f t="shared" si="42"/>
        <v>2654.4561682925209</v>
      </c>
      <c r="M173" s="191">
        <f t="shared" si="41"/>
        <v>0</v>
      </c>
      <c r="N173" s="4"/>
    </row>
    <row r="174" spans="2:14" x14ac:dyDescent="0.3">
      <c r="B174" s="27">
        <v>425921</v>
      </c>
      <c r="C174" s="24" t="s">
        <v>150</v>
      </c>
      <c r="D174" s="28"/>
      <c r="E174" s="28"/>
      <c r="F174" s="28"/>
      <c r="G174" s="28"/>
      <c r="H174" s="58"/>
      <c r="I174" s="155">
        <v>230000</v>
      </c>
      <c r="J174" s="250">
        <v>295298.03000000003</v>
      </c>
      <c r="K174" s="191">
        <f t="shared" si="43"/>
        <v>128.39044782608698</v>
      </c>
      <c r="L174" s="153">
        <f t="shared" si="42"/>
        <v>30526.24593536399</v>
      </c>
      <c r="M174" s="191">
        <f t="shared" si="41"/>
        <v>39192.7838609065</v>
      </c>
      <c r="N174" s="4"/>
    </row>
    <row r="175" spans="2:14" x14ac:dyDescent="0.3">
      <c r="B175" s="27">
        <v>425992</v>
      </c>
      <c r="C175" s="24" t="s">
        <v>151</v>
      </c>
      <c r="D175" s="28"/>
      <c r="E175" s="28"/>
      <c r="F175" s="28"/>
      <c r="G175" s="28"/>
      <c r="H175" s="58"/>
      <c r="I175" s="157">
        <v>102806.25</v>
      </c>
      <c r="J175" s="195">
        <v>102806.25</v>
      </c>
      <c r="K175" s="191">
        <f t="shared" si="43"/>
        <v>100</v>
      </c>
      <c r="L175" s="153">
        <f t="shared" si="42"/>
        <v>13644.734222576149</v>
      </c>
      <c r="M175" s="191">
        <f t="shared" si="41"/>
        <v>13644.734222576149</v>
      </c>
      <c r="N175" s="4"/>
    </row>
    <row r="176" spans="2:14" x14ac:dyDescent="0.3">
      <c r="B176" s="27">
        <v>425993</v>
      </c>
      <c r="C176" s="34" t="s">
        <v>144</v>
      </c>
      <c r="D176" s="34"/>
      <c r="E176" s="34"/>
      <c r="F176" s="34"/>
      <c r="G176" s="34"/>
      <c r="H176" s="34"/>
      <c r="I176" s="251">
        <v>20000</v>
      </c>
      <c r="J176" s="250">
        <v>0</v>
      </c>
      <c r="K176" s="191">
        <v>0</v>
      </c>
      <c r="L176" s="153">
        <f t="shared" si="42"/>
        <v>2654.4561682925209</v>
      </c>
      <c r="M176" s="191">
        <f t="shared" si="41"/>
        <v>0</v>
      </c>
      <c r="N176" s="4"/>
    </row>
    <row r="177" spans="2:14" x14ac:dyDescent="0.3">
      <c r="B177" s="32">
        <v>425994</v>
      </c>
      <c r="C177" s="34" t="s">
        <v>148</v>
      </c>
      <c r="D177" s="34"/>
      <c r="E177" s="34"/>
      <c r="F177" s="34"/>
      <c r="G177" s="34"/>
      <c r="H177" s="34"/>
      <c r="I177" s="251">
        <v>137750</v>
      </c>
      <c r="J177" s="250">
        <v>137750</v>
      </c>
      <c r="K177" s="191">
        <f t="shared" si="43"/>
        <v>100</v>
      </c>
      <c r="L177" s="153">
        <f t="shared" si="42"/>
        <v>18282.566859114737</v>
      </c>
      <c r="M177" s="191">
        <f t="shared" si="41"/>
        <v>18282.566859114737</v>
      </c>
      <c r="N177" s="4"/>
    </row>
    <row r="178" spans="2:14" x14ac:dyDescent="0.3">
      <c r="B178" s="32">
        <v>425997</v>
      </c>
      <c r="C178" s="34" t="s">
        <v>180</v>
      </c>
      <c r="D178" s="34"/>
      <c r="E178" s="34"/>
      <c r="F178" s="34"/>
      <c r="G178" s="34"/>
      <c r="H178" s="34"/>
      <c r="I178" s="251">
        <v>10000</v>
      </c>
      <c r="J178" s="250">
        <v>9468.58</v>
      </c>
      <c r="K178" s="191">
        <f t="shared" si="43"/>
        <v>94.6858</v>
      </c>
      <c r="L178" s="153">
        <f t="shared" si="42"/>
        <v>1327.2280841462605</v>
      </c>
      <c r="M178" s="191">
        <f t="shared" si="41"/>
        <v>1256.6965292985599</v>
      </c>
      <c r="N178" s="4"/>
    </row>
    <row r="179" spans="2:14" x14ac:dyDescent="0.3">
      <c r="B179" s="32"/>
      <c r="C179" s="34"/>
      <c r="D179" s="34"/>
      <c r="E179" s="34"/>
      <c r="F179" s="34"/>
      <c r="G179" s="34"/>
      <c r="H179" s="34"/>
      <c r="I179" s="251"/>
      <c r="J179" s="250"/>
      <c r="K179" s="191"/>
      <c r="L179" s="251"/>
      <c r="M179" s="250"/>
      <c r="N179" s="4"/>
    </row>
    <row r="180" spans="2:14" ht="15.5" thickBot="1" x14ac:dyDescent="0.35">
      <c r="B180" s="272"/>
      <c r="C180" s="96" t="s">
        <v>106</v>
      </c>
      <c r="D180" s="96"/>
      <c r="E180" s="96"/>
      <c r="F180" s="96"/>
      <c r="G180" s="96"/>
      <c r="H180" s="96"/>
      <c r="I180" s="106">
        <f>SUM(I114+I121+I127+I134+I143+I146+I161+I167)</f>
        <v>2735261.25</v>
      </c>
      <c r="J180" s="234">
        <f>SUM(J114+J121+J127+J134+J143+J146+J161+J167)</f>
        <v>2677737.71</v>
      </c>
      <c r="K180" s="218">
        <f>J180/I180*100</f>
        <v>97.896963589858188</v>
      </c>
      <c r="L180" s="106">
        <f t="shared" si="42"/>
        <v>363031.55484770058</v>
      </c>
      <c r="M180" s="218">
        <f t="shared" si="41"/>
        <v>355396.86906894948</v>
      </c>
      <c r="N180" s="4"/>
    </row>
    <row r="181" spans="2:14" ht="16" thickTop="1" thickBot="1" x14ac:dyDescent="0.35">
      <c r="B181" s="307"/>
      <c r="C181" s="175"/>
      <c r="D181" s="271"/>
      <c r="E181" s="271"/>
      <c r="F181" s="271"/>
      <c r="G181" s="271"/>
      <c r="H181" s="175"/>
      <c r="I181" s="269"/>
      <c r="J181" s="308"/>
      <c r="K181" s="252"/>
      <c r="L181" s="322"/>
      <c r="M181" s="333"/>
      <c r="N181" s="4"/>
    </row>
    <row r="182" spans="2:14" x14ac:dyDescent="0.3">
      <c r="B182" s="273">
        <v>429</v>
      </c>
      <c r="C182" s="29" t="s">
        <v>107</v>
      </c>
      <c r="D182" s="17"/>
      <c r="E182" s="17"/>
      <c r="F182" s="17"/>
      <c r="G182" s="17"/>
      <c r="H182" s="17"/>
      <c r="I182" s="270"/>
      <c r="J182" s="196"/>
      <c r="K182" s="253"/>
      <c r="L182" s="270"/>
      <c r="M182" s="196"/>
      <c r="N182" s="4"/>
    </row>
    <row r="183" spans="2:14" x14ac:dyDescent="0.3">
      <c r="B183" s="22">
        <v>42914</v>
      </c>
      <c r="C183" s="26" t="s">
        <v>184</v>
      </c>
      <c r="D183" s="25"/>
      <c r="E183" s="25"/>
      <c r="F183" s="25"/>
      <c r="G183" s="25"/>
      <c r="H183" s="84"/>
      <c r="I183" s="227">
        <f>SUM(I184:I185)</f>
        <v>1800000</v>
      </c>
      <c r="J183" s="227">
        <f>SUM(J184:J185)</f>
        <v>1776141.76</v>
      </c>
      <c r="K183" s="196">
        <f>J183/I183*100</f>
        <v>98.674542222222229</v>
      </c>
      <c r="L183" s="227">
        <f t="shared" ref="L183:L197" si="44">SUM(I183/7.5345)</f>
        <v>238901.05514632689</v>
      </c>
      <c r="M183" s="196">
        <f t="shared" ref="M183:M184" si="45">SUM(J183/7.5345)</f>
        <v>235734.52252969673</v>
      </c>
      <c r="N183" s="4"/>
    </row>
    <row r="184" spans="2:14" x14ac:dyDescent="0.3">
      <c r="B184" s="30">
        <v>4291</v>
      </c>
      <c r="C184" s="24" t="s">
        <v>145</v>
      </c>
      <c r="D184" s="28"/>
      <c r="E184" s="28"/>
      <c r="F184" s="28"/>
      <c r="G184" s="28"/>
      <c r="H184" s="58"/>
      <c r="I184" s="153">
        <v>1800000</v>
      </c>
      <c r="J184" s="191">
        <v>1776141.76</v>
      </c>
      <c r="K184" s="191">
        <f>J184/I184*100</f>
        <v>98.674542222222229</v>
      </c>
      <c r="L184" s="153">
        <f t="shared" si="44"/>
        <v>238901.05514632689</v>
      </c>
      <c r="M184" s="191">
        <f t="shared" si="45"/>
        <v>235734.52252969673</v>
      </c>
      <c r="N184" s="4"/>
    </row>
    <row r="185" spans="2:14" ht="16.899999999999999" customHeight="1" x14ac:dyDescent="0.3">
      <c r="B185" s="27"/>
      <c r="C185" s="2"/>
      <c r="D185" s="2"/>
      <c r="E185" s="2"/>
      <c r="I185" s="254"/>
      <c r="J185" s="195"/>
      <c r="K185" s="153"/>
      <c r="L185" s="227"/>
      <c r="M185" s="195"/>
      <c r="N185" s="4"/>
    </row>
    <row r="186" spans="2:14" ht="3.65" hidden="1" customHeight="1" thickBot="1" x14ac:dyDescent="0.35">
      <c r="C186" s="92" t="s">
        <v>108</v>
      </c>
      <c r="D186" s="28"/>
      <c r="E186" s="28"/>
      <c r="F186" s="28"/>
      <c r="G186" s="28"/>
      <c r="H186" s="58"/>
      <c r="I186" s="227">
        <f>SUM(I187:I189)</f>
        <v>300000</v>
      </c>
      <c r="J186" s="196">
        <f>SUM(J187:J189)</f>
        <v>390088.19</v>
      </c>
      <c r="K186" s="227">
        <f>J186/I186*100</f>
        <v>130.02939666666666</v>
      </c>
      <c r="L186" s="227">
        <f t="shared" si="44"/>
        <v>39816.842524387816</v>
      </c>
      <c r="M186" s="196"/>
      <c r="N186" s="4"/>
    </row>
    <row r="187" spans="2:14" x14ac:dyDescent="0.3">
      <c r="B187" s="27">
        <v>429211</v>
      </c>
      <c r="C187" s="24" t="s">
        <v>109</v>
      </c>
      <c r="D187" s="28"/>
      <c r="E187" s="28"/>
      <c r="F187" s="28"/>
      <c r="G187" s="28"/>
      <c r="H187" s="58"/>
      <c r="I187" s="155">
        <v>150000</v>
      </c>
      <c r="J187" s="195">
        <v>192085.9</v>
      </c>
      <c r="K187" s="153">
        <f>J187/I187*100</f>
        <v>128.05726666666666</v>
      </c>
      <c r="L187" s="153">
        <f t="shared" si="44"/>
        <v>19908.421262193908</v>
      </c>
      <c r="M187" s="191">
        <f t="shared" ref="M187:M189" si="46">SUM(J187/7.5345)</f>
        <v>25494.180104851017</v>
      </c>
      <c r="N187" s="4"/>
    </row>
    <row r="188" spans="2:14" x14ac:dyDescent="0.3">
      <c r="B188" s="27">
        <v>429211</v>
      </c>
      <c r="C188" s="24" t="s">
        <v>147</v>
      </c>
      <c r="D188" s="28"/>
      <c r="E188" s="28"/>
      <c r="F188" s="28"/>
      <c r="G188" s="28"/>
      <c r="H188" s="58"/>
      <c r="I188" s="239"/>
      <c r="J188" s="240"/>
      <c r="K188" s="153">
        <v>0</v>
      </c>
      <c r="L188" s="153">
        <f t="shared" si="44"/>
        <v>0</v>
      </c>
      <c r="M188" s="191">
        <f t="shared" si="46"/>
        <v>0</v>
      </c>
      <c r="N188" s="4"/>
    </row>
    <row r="189" spans="2:14" x14ac:dyDescent="0.3">
      <c r="B189" s="27">
        <v>429213</v>
      </c>
      <c r="C189" s="24" t="s">
        <v>170</v>
      </c>
      <c r="D189" s="28"/>
      <c r="E189" s="28"/>
      <c r="F189" s="28"/>
      <c r="G189" s="28"/>
      <c r="H189" s="58"/>
      <c r="I189" s="143">
        <v>150000</v>
      </c>
      <c r="J189" s="255">
        <v>198002.29</v>
      </c>
      <c r="K189" s="153">
        <f>J189/I189*100</f>
        <v>132.00152666666668</v>
      </c>
      <c r="L189" s="153">
        <f t="shared" si="44"/>
        <v>19908.421262193908</v>
      </c>
      <c r="M189" s="191">
        <f t="shared" si="46"/>
        <v>26279.420001327228</v>
      </c>
      <c r="N189" s="4"/>
    </row>
    <row r="190" spans="2:14" x14ac:dyDescent="0.3">
      <c r="B190" s="27"/>
      <c r="C190" s="24"/>
      <c r="D190" s="28"/>
      <c r="E190" s="28"/>
      <c r="F190" s="28"/>
      <c r="G190" s="28"/>
      <c r="H190" s="58"/>
      <c r="I190" s="135"/>
      <c r="J190" s="256"/>
      <c r="K190" s="153"/>
      <c r="L190" s="227"/>
      <c r="M190" s="256"/>
      <c r="N190" s="4"/>
    </row>
    <row r="191" spans="2:14" x14ac:dyDescent="0.3">
      <c r="B191" s="27"/>
      <c r="C191" s="92" t="s">
        <v>110</v>
      </c>
      <c r="D191" s="28"/>
      <c r="E191" s="28"/>
      <c r="F191" s="28"/>
      <c r="G191" s="28"/>
      <c r="H191" s="58"/>
      <c r="I191" s="156">
        <f>SUM(I192:I197)</f>
        <v>58029.770000000004</v>
      </c>
      <c r="J191" s="197">
        <f>SUM(J192:J197)</f>
        <v>62566.58</v>
      </c>
      <c r="K191" s="227">
        <f t="shared" ref="K191:K199" si="47">J191/I191*100</f>
        <v>107.81807337854346</v>
      </c>
      <c r="L191" s="227">
        <f t="shared" si="44"/>
        <v>7701.8740460548142</v>
      </c>
      <c r="M191" s="196">
        <f t="shared" ref="M191:M202" si="48">SUM(J191/7.5345)</f>
        <v>8304.0122104983748</v>
      </c>
      <c r="N191" s="4"/>
    </row>
    <row r="192" spans="2:14" x14ac:dyDescent="0.3">
      <c r="B192" s="7">
        <v>4293</v>
      </c>
      <c r="C192" s="24" t="s">
        <v>111</v>
      </c>
      <c r="D192" s="28"/>
      <c r="E192" s="28"/>
      <c r="F192" s="28"/>
      <c r="G192" s="28"/>
      <c r="H192" s="28"/>
      <c r="I192" s="155">
        <v>10000</v>
      </c>
      <c r="J192" s="195">
        <v>10000</v>
      </c>
      <c r="K192" s="153">
        <f t="shared" si="47"/>
        <v>100</v>
      </c>
      <c r="L192" s="153">
        <f t="shared" si="44"/>
        <v>1327.2280841462605</v>
      </c>
      <c r="M192" s="191">
        <f t="shared" si="48"/>
        <v>1327.2280841462605</v>
      </c>
      <c r="N192" s="4"/>
    </row>
    <row r="193" spans="2:14" x14ac:dyDescent="0.3">
      <c r="B193" s="76">
        <v>429311</v>
      </c>
      <c r="C193" s="24" t="s">
        <v>112</v>
      </c>
      <c r="D193" s="28"/>
      <c r="E193" s="28"/>
      <c r="F193" s="28"/>
      <c r="G193" s="28"/>
      <c r="H193" s="28"/>
      <c r="I193" s="155">
        <v>400</v>
      </c>
      <c r="J193" s="195">
        <v>400</v>
      </c>
      <c r="K193" s="191">
        <f t="shared" si="47"/>
        <v>100</v>
      </c>
      <c r="L193" s="153">
        <f t="shared" si="44"/>
        <v>53.089123365850419</v>
      </c>
      <c r="M193" s="191">
        <f t="shared" si="48"/>
        <v>53.089123365850419</v>
      </c>
      <c r="N193" s="4"/>
    </row>
    <row r="194" spans="2:14" x14ac:dyDescent="0.3">
      <c r="B194" s="76">
        <v>429312</v>
      </c>
      <c r="C194" s="26" t="s">
        <v>113</v>
      </c>
      <c r="D194" s="25"/>
      <c r="E194" s="25"/>
      <c r="F194" s="25"/>
      <c r="G194" s="25"/>
      <c r="H194" s="25"/>
      <c r="I194" s="247">
        <v>6687.41</v>
      </c>
      <c r="J194" s="211">
        <v>6687.41</v>
      </c>
      <c r="K194" s="191">
        <f t="shared" si="47"/>
        <v>100</v>
      </c>
      <c r="L194" s="153">
        <f t="shared" si="44"/>
        <v>887.57183622005437</v>
      </c>
      <c r="M194" s="191">
        <f t="shared" si="48"/>
        <v>887.57183622005437</v>
      </c>
      <c r="N194" s="4"/>
    </row>
    <row r="195" spans="2:14" x14ac:dyDescent="0.3">
      <c r="B195" s="23">
        <v>429321</v>
      </c>
      <c r="C195" s="24" t="s">
        <v>114</v>
      </c>
      <c r="D195" s="28"/>
      <c r="E195" s="28"/>
      <c r="F195" s="28"/>
      <c r="G195" s="28"/>
      <c r="H195" s="28"/>
      <c r="I195" s="155">
        <v>23384.75</v>
      </c>
      <c r="J195" s="195">
        <v>23384.75</v>
      </c>
      <c r="K195" s="191">
        <f t="shared" si="47"/>
        <v>100</v>
      </c>
      <c r="L195" s="153">
        <f t="shared" si="44"/>
        <v>3103.6896940739266</v>
      </c>
      <c r="M195" s="191">
        <f t="shared" si="48"/>
        <v>3103.6896940739266</v>
      </c>
      <c r="N195" s="4"/>
    </row>
    <row r="196" spans="2:14" x14ac:dyDescent="0.3">
      <c r="B196" s="27">
        <v>429322</v>
      </c>
      <c r="C196" s="34" t="s">
        <v>115</v>
      </c>
      <c r="D196" s="34"/>
      <c r="E196" s="34"/>
      <c r="F196" s="34"/>
      <c r="G196" s="34"/>
      <c r="H196" s="34"/>
      <c r="I196" s="157">
        <v>10233</v>
      </c>
      <c r="J196" s="195">
        <v>10233</v>
      </c>
      <c r="K196" s="191">
        <f t="shared" si="47"/>
        <v>100</v>
      </c>
      <c r="L196" s="153">
        <f t="shared" si="44"/>
        <v>1358.1524985068684</v>
      </c>
      <c r="M196" s="191">
        <f t="shared" si="48"/>
        <v>1358.1524985068684</v>
      </c>
      <c r="N196" s="4"/>
    </row>
    <row r="197" spans="2:14" x14ac:dyDescent="0.3">
      <c r="B197" s="32">
        <v>42942</v>
      </c>
      <c r="C197" s="28" t="s">
        <v>116</v>
      </c>
      <c r="D197" s="28"/>
      <c r="E197" s="28"/>
      <c r="F197" s="28"/>
      <c r="G197" s="28"/>
      <c r="H197" s="122"/>
      <c r="I197" s="195">
        <v>7324.61</v>
      </c>
      <c r="J197" s="250">
        <v>11861.42</v>
      </c>
      <c r="K197" s="191">
        <f t="shared" si="47"/>
        <v>161.9392704867563</v>
      </c>
      <c r="L197" s="153">
        <f t="shared" si="44"/>
        <v>972.14280974185408</v>
      </c>
      <c r="M197" s="191">
        <f t="shared" si="48"/>
        <v>1574.2809741854137</v>
      </c>
      <c r="N197" s="4"/>
    </row>
    <row r="198" spans="2:14" x14ac:dyDescent="0.3">
      <c r="B198" s="27"/>
      <c r="C198" s="13"/>
      <c r="D198" s="13"/>
      <c r="E198" s="13"/>
      <c r="F198" s="13"/>
      <c r="G198" s="13"/>
      <c r="H198" s="117"/>
      <c r="I198" s="152"/>
      <c r="J198" s="195"/>
      <c r="K198" s="191"/>
      <c r="L198" s="152"/>
      <c r="M198" s="195"/>
      <c r="N198" s="4"/>
    </row>
    <row r="199" spans="2:14" ht="15.5" thickBot="1" x14ac:dyDescent="0.35">
      <c r="B199" s="274"/>
      <c r="C199" s="107" t="s">
        <v>117</v>
      </c>
      <c r="D199" s="96"/>
      <c r="E199" s="96"/>
      <c r="F199" s="96"/>
      <c r="G199" s="96"/>
      <c r="H199" s="96"/>
      <c r="I199" s="106">
        <f>SUM(I182+I186+I191+I183)</f>
        <v>2158029.77</v>
      </c>
      <c r="J199" s="234">
        <f>SUM(J182+J186+J191+J183)</f>
        <v>2228796.5300000003</v>
      </c>
      <c r="K199" s="106">
        <f t="shared" si="47"/>
        <v>103.27923001729491</v>
      </c>
      <c r="L199" s="106">
        <f t="shared" ref="L199:L200" si="49">SUM(I199/7.5345)</f>
        <v>286419.77171676949</v>
      </c>
      <c r="M199" s="257">
        <f t="shared" si="48"/>
        <v>295812.13484637334</v>
      </c>
      <c r="N199" s="4"/>
    </row>
    <row r="200" spans="2:14" ht="16" thickTop="1" thickBot="1" x14ac:dyDescent="0.35">
      <c r="B200" s="275">
        <v>42</v>
      </c>
      <c r="C200" s="107" t="s">
        <v>118</v>
      </c>
      <c r="D200" s="96"/>
      <c r="E200" s="96"/>
      <c r="F200" s="96"/>
      <c r="G200" s="96"/>
      <c r="H200" s="108"/>
      <c r="I200" s="106">
        <f>SUM(I66+I96+I111+I180+I199)</f>
        <v>6780030.3699999992</v>
      </c>
      <c r="J200" s="234">
        <f>SUM(J66+J96+J111+J180+J199)</f>
        <v>6737615.1900000004</v>
      </c>
      <c r="K200" s="317">
        <f>J200/I200*100</f>
        <v>99.374410176867713</v>
      </c>
      <c r="L200" s="319">
        <f t="shared" si="49"/>
        <v>899864.67184285598</v>
      </c>
      <c r="M200" s="324">
        <f t="shared" si="48"/>
        <v>894235.21003384434</v>
      </c>
      <c r="N200" s="4"/>
    </row>
    <row r="201" spans="2:14" ht="15.5" thickTop="1" x14ac:dyDescent="0.3">
      <c r="B201" s="174"/>
      <c r="C201" s="109"/>
      <c r="D201" s="9"/>
      <c r="E201" s="9"/>
      <c r="F201" s="9"/>
      <c r="G201" s="9"/>
      <c r="H201" s="2"/>
      <c r="I201" s="4"/>
      <c r="J201" s="190"/>
      <c r="K201" s="258"/>
      <c r="L201" s="318"/>
      <c r="M201" s="190"/>
      <c r="N201" s="4"/>
    </row>
    <row r="202" spans="2:14" x14ac:dyDescent="0.3">
      <c r="B202" s="78">
        <v>43</v>
      </c>
      <c r="C202" s="79" t="s">
        <v>157</v>
      </c>
      <c r="D202" s="80"/>
      <c r="E202" s="80"/>
      <c r="F202" s="80"/>
      <c r="G202" s="80"/>
      <c r="H202" s="81"/>
      <c r="I202" s="182">
        <v>450000</v>
      </c>
      <c r="J202" s="182">
        <v>246948.86</v>
      </c>
      <c r="K202" s="218">
        <f>J202/I202*100</f>
        <v>54.87752444444444</v>
      </c>
      <c r="L202" s="217">
        <f t="shared" ref="L202" si="50">SUM(I202/7.5345)</f>
        <v>59725.263786581723</v>
      </c>
      <c r="M202" s="217">
        <f t="shared" si="48"/>
        <v>32775.746233990307</v>
      </c>
      <c r="N202" s="4"/>
    </row>
    <row r="203" spans="2:14" x14ac:dyDescent="0.3">
      <c r="B203" s="176"/>
      <c r="C203" s="13"/>
      <c r="D203" s="13"/>
      <c r="E203" s="13"/>
      <c r="F203" s="13"/>
      <c r="G203" s="13"/>
      <c r="H203" s="13"/>
      <c r="I203" s="150"/>
      <c r="J203" s="245"/>
      <c r="K203" s="191"/>
      <c r="L203" s="150"/>
      <c r="M203" s="241"/>
      <c r="N203" s="4"/>
    </row>
    <row r="204" spans="2:14" x14ac:dyDescent="0.3">
      <c r="B204" s="88"/>
      <c r="C204" s="17" t="s">
        <v>119</v>
      </c>
      <c r="D204" s="17"/>
      <c r="E204" s="17"/>
      <c r="F204" s="17"/>
      <c r="G204" s="17"/>
      <c r="H204" s="17"/>
      <c r="I204" s="227"/>
      <c r="J204" s="227"/>
      <c r="K204" s="196"/>
      <c r="L204" s="227"/>
      <c r="M204" s="227"/>
      <c r="N204" s="4"/>
    </row>
    <row r="205" spans="2:14" x14ac:dyDescent="0.3">
      <c r="B205" s="22">
        <v>44</v>
      </c>
      <c r="C205" s="21" t="s">
        <v>120</v>
      </c>
      <c r="D205" s="21"/>
      <c r="E205" s="21"/>
      <c r="F205" s="21"/>
      <c r="G205" s="21"/>
      <c r="H205" s="21"/>
      <c r="I205" s="227">
        <f ca="1">SUM(I205:I208)</f>
        <v>0</v>
      </c>
      <c r="J205" s="148">
        <v>0</v>
      </c>
      <c r="K205" s="196">
        <v>0</v>
      </c>
      <c r="L205" s="316">
        <f t="shared" ref="L205" ca="1" si="51">SUM(I205/7.5345)</f>
        <v>363031.55484770058</v>
      </c>
      <c r="M205" s="196">
        <f t="shared" ref="M205" si="52">SUM(J205/7.5345)</f>
        <v>0</v>
      </c>
      <c r="N205" s="4"/>
    </row>
    <row r="206" spans="2:14" x14ac:dyDescent="0.3">
      <c r="B206" s="18">
        <v>443</v>
      </c>
      <c r="C206" s="89" t="s">
        <v>121</v>
      </c>
      <c r="D206" s="25"/>
      <c r="E206" s="25"/>
      <c r="F206" s="25"/>
      <c r="G206" s="25"/>
      <c r="H206" s="84"/>
      <c r="I206" s="156"/>
      <c r="J206" s="250"/>
      <c r="K206" s="191"/>
      <c r="L206" s="156"/>
      <c r="M206" s="250"/>
      <c r="N206" s="4"/>
    </row>
    <row r="207" spans="2:14" x14ac:dyDescent="0.3">
      <c r="B207" s="76">
        <v>44311</v>
      </c>
      <c r="C207" s="24" t="s">
        <v>122</v>
      </c>
      <c r="D207" s="28"/>
      <c r="E207" s="28"/>
      <c r="F207" s="28"/>
      <c r="G207" s="28"/>
      <c r="H207" s="28"/>
      <c r="I207" s="153">
        <v>65000</v>
      </c>
      <c r="J207" s="250">
        <v>60559.4</v>
      </c>
      <c r="K207" s="191">
        <f>J207/I207*100</f>
        <v>93.168307692307692</v>
      </c>
      <c r="L207" s="153">
        <f t="shared" ref="L207" si="53">SUM(I207/7.5345)</f>
        <v>8626.9825469506923</v>
      </c>
      <c r="M207" s="191">
        <f t="shared" ref="M207" si="54">SUM(J207/7.5345)</f>
        <v>8037.613643904705</v>
      </c>
      <c r="N207" s="4"/>
    </row>
    <row r="208" spans="2:14" x14ac:dyDescent="0.3">
      <c r="B208" s="76">
        <v>443121</v>
      </c>
      <c r="C208" s="28" t="s">
        <v>123</v>
      </c>
      <c r="D208" s="24"/>
      <c r="E208" s="28"/>
      <c r="F208" s="28"/>
      <c r="G208" s="8"/>
      <c r="H208" s="278"/>
      <c r="I208" s="181"/>
      <c r="J208" s="181"/>
      <c r="K208" s="153"/>
      <c r="L208" s="181"/>
      <c r="M208" s="181"/>
      <c r="N208" s="4"/>
    </row>
    <row r="209" spans="1:15" ht="15.5" thickBot="1" x14ac:dyDescent="0.35">
      <c r="B209" s="184">
        <v>44</v>
      </c>
      <c r="C209" s="276" t="s">
        <v>124</v>
      </c>
      <c r="D209" s="277"/>
      <c r="E209" s="277"/>
      <c r="F209" s="277"/>
      <c r="G209" s="277"/>
      <c r="H209" s="139"/>
      <c r="I209" s="106">
        <v>65000</v>
      </c>
      <c r="J209" s="106">
        <f>SUM(J205+J207)</f>
        <v>60559.4</v>
      </c>
      <c r="K209" s="279">
        <f>J209/I209*100</f>
        <v>93.168307692307692</v>
      </c>
      <c r="L209" s="217">
        <f t="shared" ref="L209" si="55">SUM(I209/7.5345)</f>
        <v>8626.9825469506923</v>
      </c>
      <c r="M209" s="257">
        <f t="shared" ref="M209" si="56">SUM(J209/7.5345)</f>
        <v>8037.613643904705</v>
      </c>
      <c r="N209" s="4"/>
    </row>
    <row r="210" spans="1:15" ht="16" thickTop="1" thickBot="1" x14ac:dyDescent="0.35">
      <c r="B210" s="281"/>
      <c r="C210" s="283"/>
      <c r="D210" s="283"/>
      <c r="E210" s="283"/>
      <c r="F210" s="283"/>
      <c r="G210" s="283"/>
      <c r="H210" s="283"/>
      <c r="I210" s="289"/>
      <c r="J210" s="289"/>
      <c r="K210" s="289"/>
      <c r="L210" s="289"/>
      <c r="M210" s="334"/>
      <c r="N210" s="4"/>
    </row>
    <row r="211" spans="1:15" x14ac:dyDescent="0.3">
      <c r="B211" s="280"/>
      <c r="C211" s="282" t="s">
        <v>125</v>
      </c>
      <c r="D211" s="284"/>
      <c r="E211" s="285"/>
      <c r="F211" s="285"/>
      <c r="G211" s="285"/>
      <c r="H211" s="285"/>
      <c r="I211" s="286"/>
      <c r="J211" s="287"/>
      <c r="K211" s="288"/>
      <c r="L211" s="286"/>
      <c r="M211" s="287"/>
      <c r="N211" s="4"/>
    </row>
    <row r="212" spans="1:15" s="120" customFormat="1" x14ac:dyDescent="0.3">
      <c r="B212" s="174">
        <v>45</v>
      </c>
      <c r="C212" s="19" t="s">
        <v>126</v>
      </c>
      <c r="D212" s="21"/>
      <c r="E212" s="21"/>
      <c r="F212" s="21"/>
      <c r="G212" s="21"/>
      <c r="H212" s="21"/>
      <c r="I212" s="148"/>
      <c r="J212" s="148"/>
      <c r="K212" s="191"/>
      <c r="L212" s="148"/>
      <c r="M212" s="148"/>
    </row>
    <row r="213" spans="1:15" s="120" customFormat="1" ht="19.5" customHeight="1" x14ac:dyDescent="0.3">
      <c r="B213" s="177">
        <v>45115</v>
      </c>
      <c r="C213" s="171" t="s">
        <v>127</v>
      </c>
      <c r="D213" s="17"/>
      <c r="E213" s="17"/>
      <c r="F213" s="17"/>
      <c r="G213" s="17"/>
      <c r="H213" s="17"/>
      <c r="I213" s="172">
        <v>200000</v>
      </c>
      <c r="J213" s="172">
        <v>200000</v>
      </c>
      <c r="K213" s="191">
        <f t="shared" ref="K213:K219" si="57">J213/I213*100</f>
        <v>100</v>
      </c>
      <c r="L213" s="153">
        <f t="shared" ref="L213:L219" si="58">SUM(I213/7.5345)</f>
        <v>26544.56168292521</v>
      </c>
      <c r="M213" s="191">
        <f t="shared" ref="M213:M219" si="59">SUM(J213/7.5345)</f>
        <v>26544.56168292521</v>
      </c>
      <c r="N213" s="4"/>
      <c r="O213" s="4"/>
    </row>
    <row r="214" spans="1:15" s="120" customFormat="1" ht="17.25" customHeight="1" x14ac:dyDescent="0.3">
      <c r="B214" s="177">
        <v>451116</v>
      </c>
      <c r="C214" s="171" t="s">
        <v>128</v>
      </c>
      <c r="D214" s="173"/>
      <c r="E214" s="173"/>
      <c r="F214" s="173"/>
      <c r="G214" s="173"/>
      <c r="H214" s="173"/>
      <c r="I214" s="172">
        <v>100000</v>
      </c>
      <c r="J214" s="172">
        <v>75000</v>
      </c>
      <c r="K214" s="191">
        <f t="shared" si="57"/>
        <v>75</v>
      </c>
      <c r="L214" s="153">
        <f t="shared" si="58"/>
        <v>13272.280841462605</v>
      </c>
      <c r="M214" s="191">
        <f>SUM(J214/7.5345)</f>
        <v>9954.2106310969539</v>
      </c>
      <c r="N214" s="4"/>
      <c r="O214" s="4"/>
    </row>
    <row r="215" spans="1:15" ht="15" customHeight="1" x14ac:dyDescent="0.3">
      <c r="B215" s="170">
        <v>451117</v>
      </c>
      <c r="C215" s="26" t="s">
        <v>175</v>
      </c>
      <c r="D215" s="25"/>
      <c r="E215" s="25"/>
      <c r="F215" s="25"/>
      <c r="G215" s="25"/>
      <c r="H215" s="25"/>
      <c r="I215" s="153">
        <v>25000</v>
      </c>
      <c r="J215" s="153">
        <v>35000</v>
      </c>
      <c r="K215" s="191">
        <f t="shared" si="57"/>
        <v>140</v>
      </c>
      <c r="L215" s="153">
        <f t="shared" si="58"/>
        <v>3318.0702103656513</v>
      </c>
      <c r="M215" s="191">
        <f t="shared" si="59"/>
        <v>4645.298294511912</v>
      </c>
      <c r="N215" s="4"/>
    </row>
    <row r="216" spans="1:15" x14ac:dyDescent="0.3">
      <c r="B216" s="170">
        <v>451118</v>
      </c>
      <c r="C216" s="24" t="s">
        <v>183</v>
      </c>
      <c r="D216" s="28"/>
      <c r="E216" s="28"/>
      <c r="F216" s="28"/>
      <c r="G216" s="28"/>
      <c r="H216" s="28"/>
      <c r="I216" s="154">
        <v>40000</v>
      </c>
      <c r="J216" s="154">
        <v>10000</v>
      </c>
      <c r="K216" s="191">
        <f t="shared" si="57"/>
        <v>25</v>
      </c>
      <c r="L216" s="153">
        <f t="shared" si="58"/>
        <v>5308.9123365850419</v>
      </c>
      <c r="M216" s="191">
        <f t="shared" si="59"/>
        <v>1327.2280841462605</v>
      </c>
      <c r="N216" s="4"/>
    </row>
    <row r="217" spans="1:15" x14ac:dyDescent="0.3">
      <c r="B217" s="23">
        <v>451119</v>
      </c>
      <c r="C217" s="24" t="s">
        <v>166</v>
      </c>
      <c r="D217" s="28"/>
      <c r="E217" s="28"/>
      <c r="F217" s="28"/>
      <c r="G217" s="28"/>
      <c r="H217" s="28"/>
      <c r="I217" s="154">
        <v>200000</v>
      </c>
      <c r="J217" s="154">
        <v>144000</v>
      </c>
      <c r="K217" s="191">
        <f t="shared" si="57"/>
        <v>72</v>
      </c>
      <c r="L217" s="153">
        <f t="shared" si="58"/>
        <v>26544.56168292521</v>
      </c>
      <c r="M217" s="191">
        <f t="shared" si="59"/>
        <v>19112.08441170615</v>
      </c>
      <c r="N217" s="4"/>
    </row>
    <row r="218" spans="1:15" x14ac:dyDescent="0.3">
      <c r="B218" s="76">
        <v>451120</v>
      </c>
      <c r="C218" s="4" t="s">
        <v>176</v>
      </c>
      <c r="D218" s="28"/>
      <c r="E218" s="28"/>
      <c r="F218" s="28"/>
      <c r="G218" s="28"/>
      <c r="H218" s="28"/>
      <c r="I218" s="154">
        <v>0</v>
      </c>
      <c r="J218" s="154">
        <v>0</v>
      </c>
      <c r="K218" s="191">
        <v>0</v>
      </c>
      <c r="L218" s="153">
        <f t="shared" si="58"/>
        <v>0</v>
      </c>
      <c r="M218" s="191">
        <f t="shared" si="59"/>
        <v>0</v>
      </c>
      <c r="N218" s="4"/>
    </row>
    <row r="219" spans="1:15" ht="15.5" thickBot="1" x14ac:dyDescent="0.35">
      <c r="B219" s="185">
        <v>45</v>
      </c>
      <c r="C219" s="107" t="s">
        <v>129</v>
      </c>
      <c r="D219" s="96"/>
      <c r="E219" s="96"/>
      <c r="F219" s="96"/>
      <c r="G219" s="96"/>
      <c r="H219" s="108"/>
      <c r="I219" s="106">
        <f>SUM(I213:I218)</f>
        <v>565000</v>
      </c>
      <c r="J219" s="106">
        <f>SUM(J213:J218)</f>
        <v>464000</v>
      </c>
      <c r="K219" s="218">
        <f t="shared" si="57"/>
        <v>82.123893805309734</v>
      </c>
      <c r="L219" s="217">
        <f t="shared" si="58"/>
        <v>74988.386754263716</v>
      </c>
      <c r="M219" s="257">
        <f t="shared" si="59"/>
        <v>61583.383104386485</v>
      </c>
      <c r="N219" s="4"/>
    </row>
    <row r="220" spans="1:15" ht="18.75" customHeight="1" thickTop="1" x14ac:dyDescent="0.3">
      <c r="B220" s="335"/>
      <c r="C220" s="45"/>
      <c r="D220" s="45"/>
      <c r="E220" s="2"/>
      <c r="F220" s="2"/>
      <c r="G220" s="2"/>
      <c r="H220" s="2"/>
      <c r="I220" s="35"/>
      <c r="J220" s="259"/>
      <c r="K220" s="327"/>
      <c r="L220" s="35"/>
      <c r="M220" s="259"/>
      <c r="N220" s="4"/>
    </row>
    <row r="221" spans="1:15" ht="18.75" customHeight="1" thickBot="1" x14ac:dyDescent="0.35">
      <c r="B221" s="329"/>
      <c r="C221" s="326"/>
      <c r="D221" s="326"/>
      <c r="E221" s="326"/>
      <c r="F221" s="326"/>
      <c r="G221" s="326"/>
      <c r="H221" s="2"/>
      <c r="I221" s="36"/>
      <c r="J221" s="31"/>
      <c r="K221" s="244"/>
      <c r="L221" s="328"/>
      <c r="M221" s="31"/>
      <c r="N221" s="4"/>
    </row>
    <row r="222" spans="1:15" ht="26.5" customHeight="1" thickBot="1" x14ac:dyDescent="0.35">
      <c r="A222" s="135"/>
      <c r="B222" s="315"/>
      <c r="C222" s="325" t="s">
        <v>130</v>
      </c>
      <c r="D222" s="325"/>
      <c r="E222" s="325"/>
      <c r="F222" s="325"/>
      <c r="G222" s="325"/>
      <c r="H222" s="161"/>
      <c r="I222" s="169" t="s">
        <v>202</v>
      </c>
      <c r="J222" s="188" t="s">
        <v>203</v>
      </c>
      <c r="K222" s="169" t="s">
        <v>146</v>
      </c>
      <c r="L222" s="169" t="s">
        <v>205</v>
      </c>
      <c r="M222" s="188" t="s">
        <v>204</v>
      </c>
      <c r="N222" s="4"/>
    </row>
    <row r="223" spans="1:15" ht="15.5" thickTop="1" x14ac:dyDescent="0.3">
      <c r="A223" s="135"/>
      <c r="B223" s="183">
        <v>46</v>
      </c>
      <c r="C223" s="29" t="s">
        <v>131</v>
      </c>
      <c r="D223" s="17"/>
      <c r="E223" s="17"/>
      <c r="F223" s="17"/>
      <c r="G223" s="17"/>
      <c r="H223" s="136"/>
      <c r="I223" s="150">
        <f>SUM(I224:I227)</f>
        <v>2000</v>
      </c>
      <c r="J223" s="150">
        <f>SUM(J224:J227)</f>
        <v>2500</v>
      </c>
      <c r="K223" s="194">
        <f>J223/I223*100</f>
        <v>125</v>
      </c>
      <c r="L223" s="227">
        <f t="shared" ref="L223" si="60">SUM(I223/7.5345)</f>
        <v>265.44561682925212</v>
      </c>
      <c r="M223" s="196">
        <f t="shared" ref="M223" si="61">SUM(J223/7.5345)</f>
        <v>331.80702103656512</v>
      </c>
      <c r="N223" s="4"/>
    </row>
    <row r="224" spans="1:15" x14ac:dyDescent="0.3">
      <c r="A224" s="135"/>
      <c r="B224" s="292"/>
      <c r="C224" s="26" t="s">
        <v>132</v>
      </c>
      <c r="D224" s="25"/>
      <c r="E224" s="25"/>
      <c r="F224" s="25"/>
      <c r="G224" s="25"/>
      <c r="H224" s="123"/>
      <c r="I224" s="156"/>
      <c r="J224" s="156"/>
      <c r="K224" s="191"/>
      <c r="L224" s="156"/>
      <c r="M224" s="156"/>
      <c r="N224" s="4"/>
    </row>
    <row r="225" spans="1:14" x14ac:dyDescent="0.3">
      <c r="A225" s="135"/>
      <c r="B225" s="293">
        <v>46111</v>
      </c>
      <c r="C225" s="24" t="s">
        <v>133</v>
      </c>
      <c r="D225" s="28"/>
      <c r="E225" s="28"/>
      <c r="F225" s="28"/>
      <c r="G225" s="28"/>
      <c r="H225" s="122"/>
      <c r="I225" s="155"/>
      <c r="J225" s="239"/>
      <c r="K225" s="191"/>
      <c r="L225" s="155"/>
      <c r="M225" s="239"/>
      <c r="N225" s="4"/>
    </row>
    <row r="226" spans="1:14" x14ac:dyDescent="0.3">
      <c r="A226" s="135"/>
      <c r="B226" s="177">
        <v>46141</v>
      </c>
      <c r="C226" s="24" t="s">
        <v>134</v>
      </c>
      <c r="D226" s="28"/>
      <c r="E226" s="28"/>
      <c r="F226" s="28"/>
      <c r="G226" s="28"/>
      <c r="H226" s="122"/>
      <c r="I226" s="155">
        <v>2000</v>
      </c>
      <c r="J226" s="155">
        <v>2500</v>
      </c>
      <c r="K226" s="191">
        <f>J226/I226*100</f>
        <v>125</v>
      </c>
      <c r="L226" s="153">
        <f t="shared" ref="L226" si="62">SUM(I226/7.5345)</f>
        <v>265.44561682925212</v>
      </c>
      <c r="M226" s="191">
        <f t="shared" ref="M226" si="63">SUM(J226/7.5345)</f>
        <v>331.80702103656512</v>
      </c>
      <c r="N226" s="4"/>
    </row>
    <row r="227" spans="1:14" x14ac:dyDescent="0.3">
      <c r="A227" s="135"/>
      <c r="B227" s="30"/>
      <c r="C227" s="2"/>
      <c r="D227" s="2"/>
      <c r="E227" s="2"/>
      <c r="F227" s="2"/>
      <c r="G227" s="2"/>
      <c r="H227" s="134"/>
      <c r="I227" s="156"/>
      <c r="J227" s="260"/>
      <c r="K227" s="191"/>
      <c r="L227" s="156"/>
      <c r="M227" s="260"/>
      <c r="N227" s="4"/>
    </row>
    <row r="228" spans="1:14" x14ac:dyDescent="0.3">
      <c r="A228" s="135"/>
      <c r="B228" s="7">
        <v>462</v>
      </c>
      <c r="C228" s="19" t="s">
        <v>135</v>
      </c>
      <c r="D228" s="21"/>
      <c r="E228" s="21"/>
      <c r="F228" s="21"/>
      <c r="G228" s="21"/>
      <c r="H228" s="137"/>
      <c r="I228" s="148">
        <f>SUM(I229:I236)</f>
        <v>1025000</v>
      </c>
      <c r="J228" s="148">
        <f>SUM(J229:J235)</f>
        <v>1117906.27</v>
      </c>
      <c r="K228" s="196">
        <f>J228/I228*100</f>
        <v>109.06402634146342</v>
      </c>
      <c r="L228" s="227">
        <f t="shared" ref="L228:L238" si="64">SUM(I228/7.5345)</f>
        <v>136040.87862499169</v>
      </c>
      <c r="M228" s="196">
        <f t="shared" ref="M228:M238" si="65">SUM(J228/7.5345)</f>
        <v>148371.65969871922</v>
      </c>
      <c r="N228" s="4"/>
    </row>
    <row r="229" spans="1:14" x14ac:dyDescent="0.3">
      <c r="A229" s="135"/>
      <c r="B229" s="178">
        <v>46231</v>
      </c>
      <c r="C229" s="24" t="s">
        <v>135</v>
      </c>
      <c r="D229" s="28"/>
      <c r="E229" s="28"/>
      <c r="F229" s="28"/>
      <c r="G229" s="28"/>
      <c r="H229" s="122"/>
      <c r="I229" s="155">
        <v>45000</v>
      </c>
      <c r="J229" s="239">
        <v>41918.699999999997</v>
      </c>
      <c r="K229" s="191">
        <f t="shared" ref="K229:K237" si="66">J229/I229*100</f>
        <v>93.152666666666661</v>
      </c>
      <c r="L229" s="153">
        <f t="shared" si="64"/>
        <v>5972.5263786581718</v>
      </c>
      <c r="M229" s="191">
        <f t="shared" si="65"/>
        <v>5563.5675890901848</v>
      </c>
      <c r="N229" s="4"/>
    </row>
    <row r="230" spans="1:14" x14ac:dyDescent="0.3">
      <c r="A230" s="135"/>
      <c r="B230" s="177">
        <v>462314</v>
      </c>
      <c r="C230" s="24" t="s">
        <v>197</v>
      </c>
      <c r="D230" s="28"/>
      <c r="E230" s="28"/>
      <c r="F230" s="28"/>
      <c r="G230" s="28"/>
      <c r="H230" s="122"/>
      <c r="I230" s="155">
        <v>300000</v>
      </c>
      <c r="J230" s="261">
        <v>335000</v>
      </c>
      <c r="K230" s="191">
        <f t="shared" si="66"/>
        <v>111.66666666666667</v>
      </c>
      <c r="L230" s="153">
        <f t="shared" si="64"/>
        <v>39816.842524387816</v>
      </c>
      <c r="M230" s="191">
        <f t="shared" si="65"/>
        <v>44462.140818899723</v>
      </c>
      <c r="N230" s="4"/>
    </row>
    <row r="231" spans="1:14" x14ac:dyDescent="0.3">
      <c r="B231" s="30">
        <v>462311</v>
      </c>
      <c r="C231" s="33" t="s">
        <v>177</v>
      </c>
      <c r="D231" s="34"/>
      <c r="E231" s="34"/>
      <c r="F231" s="34"/>
      <c r="G231" s="34"/>
      <c r="H231" s="122"/>
      <c r="I231" s="155">
        <v>90000</v>
      </c>
      <c r="J231" s="239">
        <v>67968.75</v>
      </c>
      <c r="K231" s="191">
        <f t="shared" si="66"/>
        <v>75.520833333333343</v>
      </c>
      <c r="L231" s="153">
        <f t="shared" si="64"/>
        <v>11945.052757316344</v>
      </c>
      <c r="M231" s="191">
        <f t="shared" si="65"/>
        <v>9021.0033844316149</v>
      </c>
      <c r="N231" s="4"/>
    </row>
    <row r="232" spans="1:14" x14ac:dyDescent="0.3">
      <c r="B232" s="27">
        <v>46241</v>
      </c>
      <c r="C232" s="33" t="s">
        <v>178</v>
      </c>
      <c r="D232" s="34"/>
      <c r="E232" s="34"/>
      <c r="F232" s="34"/>
      <c r="G232" s="34"/>
      <c r="H232" s="138"/>
      <c r="I232" s="157">
        <v>350000</v>
      </c>
      <c r="J232" s="239">
        <v>483858</v>
      </c>
      <c r="K232" s="191">
        <f t="shared" si="66"/>
        <v>138.24514285714287</v>
      </c>
      <c r="L232" s="153">
        <f t="shared" si="64"/>
        <v>46452.982945119118</v>
      </c>
      <c r="M232" s="191">
        <f t="shared" si="65"/>
        <v>64218.992633884132</v>
      </c>
      <c r="N232" s="4"/>
    </row>
    <row r="233" spans="1:14" x14ac:dyDescent="0.3">
      <c r="B233" s="27">
        <v>46243</v>
      </c>
      <c r="C233" s="34" t="s">
        <v>185</v>
      </c>
      <c r="D233" s="110"/>
      <c r="E233" s="34"/>
      <c r="F233" s="34"/>
      <c r="G233" s="34"/>
      <c r="H233" s="138"/>
      <c r="I233" s="155">
        <v>50000</v>
      </c>
      <c r="J233" s="261">
        <v>44551.05</v>
      </c>
      <c r="K233" s="191">
        <f t="shared" si="66"/>
        <v>89.102100000000007</v>
      </c>
      <c r="L233" s="153">
        <f t="shared" si="64"/>
        <v>6636.1404207313026</v>
      </c>
      <c r="M233" s="191">
        <f t="shared" si="65"/>
        <v>5912.9404738204257</v>
      </c>
      <c r="N233" s="4"/>
    </row>
    <row r="234" spans="1:14" x14ac:dyDescent="0.3">
      <c r="B234" s="32">
        <v>46245</v>
      </c>
      <c r="C234" s="34" t="s">
        <v>189</v>
      </c>
      <c r="D234" s="110"/>
      <c r="E234" s="34"/>
      <c r="F234" s="34"/>
      <c r="G234" s="34"/>
      <c r="H234" s="138"/>
      <c r="I234" s="155">
        <v>150000</v>
      </c>
      <c r="J234" s="261">
        <v>144609.76999999999</v>
      </c>
      <c r="K234" s="191">
        <f t="shared" si="66"/>
        <v>96.406513333333322</v>
      </c>
      <c r="L234" s="153">
        <f t="shared" si="64"/>
        <v>19908.421262193908</v>
      </c>
      <c r="M234" s="191">
        <f t="shared" si="65"/>
        <v>19193.014798593136</v>
      </c>
      <c r="N234" s="4"/>
    </row>
    <row r="235" spans="1:14" x14ac:dyDescent="0.3">
      <c r="B235" s="32">
        <v>46246</v>
      </c>
      <c r="C235" s="34" t="s">
        <v>190</v>
      </c>
      <c r="D235" s="34"/>
      <c r="E235" s="34"/>
      <c r="F235" s="34"/>
      <c r="G235" s="34"/>
      <c r="H235" s="138"/>
      <c r="I235" s="155">
        <v>40000</v>
      </c>
      <c r="J235" s="155">
        <v>0</v>
      </c>
      <c r="K235" s="191">
        <f t="shared" si="66"/>
        <v>0</v>
      </c>
      <c r="L235" s="153">
        <f t="shared" si="64"/>
        <v>5308.9123365850419</v>
      </c>
      <c r="M235" s="191">
        <f t="shared" si="65"/>
        <v>0</v>
      </c>
      <c r="N235" s="4"/>
    </row>
    <row r="236" spans="1:14" x14ac:dyDescent="0.3">
      <c r="B236" s="32"/>
      <c r="C236" s="28"/>
      <c r="D236" s="28"/>
      <c r="E236" s="28"/>
      <c r="F236" s="28"/>
      <c r="G236" s="28"/>
      <c r="H236" s="138"/>
      <c r="I236" s="155"/>
      <c r="J236" s="155"/>
      <c r="K236" s="191"/>
      <c r="L236" s="155"/>
      <c r="M236" s="155"/>
      <c r="N236" s="4"/>
    </row>
    <row r="237" spans="1:14" x14ac:dyDescent="0.3">
      <c r="B237" s="10">
        <v>463</v>
      </c>
      <c r="C237" s="13" t="s">
        <v>143</v>
      </c>
      <c r="D237" s="13"/>
      <c r="E237" s="13"/>
      <c r="F237" s="25"/>
      <c r="G237" s="25"/>
      <c r="H237" s="122"/>
      <c r="I237" s="181">
        <v>220969.63</v>
      </c>
      <c r="J237" s="245">
        <v>220969.63</v>
      </c>
      <c r="K237" s="196">
        <f t="shared" si="66"/>
        <v>100</v>
      </c>
      <c r="L237" s="227">
        <f t="shared" si="64"/>
        <v>29327.709867940805</v>
      </c>
      <c r="M237" s="196">
        <f t="shared" si="65"/>
        <v>29327.709867940805</v>
      </c>
      <c r="N237" s="4"/>
    </row>
    <row r="238" spans="1:14" ht="15.5" thickBot="1" x14ac:dyDescent="0.35">
      <c r="B238" s="186"/>
      <c r="C238" s="297" t="s">
        <v>136</v>
      </c>
      <c r="D238" s="300"/>
      <c r="E238" s="301"/>
      <c r="F238" s="300"/>
      <c r="G238" s="300"/>
      <c r="H238" s="302"/>
      <c r="I238" s="304">
        <f>SUM(I226+I228+I237)</f>
        <v>1247969.6299999999</v>
      </c>
      <c r="J238" s="304">
        <f>SUM(J226+J228+J237+J236)</f>
        <v>1341375.8999999999</v>
      </c>
      <c r="K238" s="306">
        <f>J238/I238*100</f>
        <v>107.4846589015151</v>
      </c>
      <c r="L238" s="217">
        <f t="shared" si="64"/>
        <v>165634.03410976173</v>
      </c>
      <c r="M238" s="257">
        <f t="shared" si="65"/>
        <v>178031.17658769657</v>
      </c>
      <c r="N238" s="4"/>
    </row>
    <row r="239" spans="1:14" x14ac:dyDescent="0.3">
      <c r="B239" s="299"/>
      <c r="C239" s="298"/>
      <c r="D239" s="100"/>
      <c r="E239" s="2"/>
      <c r="F239" s="100"/>
      <c r="G239" s="100"/>
      <c r="H239" s="303"/>
      <c r="I239" s="305"/>
      <c r="J239" s="305"/>
      <c r="K239" s="194"/>
      <c r="L239" s="305"/>
      <c r="M239" s="305"/>
      <c r="N239" s="4"/>
    </row>
    <row r="240" spans="1:14" ht="15.5" thickBot="1" x14ac:dyDescent="0.35">
      <c r="B240" s="7"/>
      <c r="C240" s="92"/>
      <c r="D240" s="28"/>
      <c r="E240" s="28"/>
      <c r="F240" s="28"/>
      <c r="G240" s="28"/>
      <c r="H240" s="122"/>
      <c r="I240" s="155"/>
      <c r="J240" s="155"/>
      <c r="K240" s="191"/>
      <c r="L240" s="321"/>
      <c r="M240" s="155"/>
      <c r="N240" s="4"/>
    </row>
    <row r="241" spans="2:14" ht="15.5" thickBot="1" x14ac:dyDescent="0.35">
      <c r="B241" s="291"/>
      <c r="C241" s="127" t="s">
        <v>137</v>
      </c>
      <c r="D241" s="127"/>
      <c r="E241" s="128"/>
      <c r="F241" s="86"/>
      <c r="G241" s="86"/>
      <c r="H241" s="140"/>
      <c r="I241" s="129">
        <f>SUM(I52+I200+I202+I209+I219+I238+I239)</f>
        <v>11123000</v>
      </c>
      <c r="J241" s="129">
        <f>SUM(J52+J200+J202+J209+J219+J238+J239)</f>
        <v>10735833.42</v>
      </c>
      <c r="K241" s="129">
        <f>J241/I241*100</f>
        <v>96.519225209026331</v>
      </c>
      <c r="L241" s="320">
        <f t="shared" ref="L241" si="67">SUM(I241/7.5345)</f>
        <v>1476275.7979958856</v>
      </c>
      <c r="M241" s="257">
        <f t="shared" ref="M241" si="68">SUM(J241/7.5345)</f>
        <v>1424889.9621739995</v>
      </c>
      <c r="N241" s="4"/>
    </row>
    <row r="242" spans="2:14" ht="15.5" thickBot="1" x14ac:dyDescent="0.35">
      <c r="B242" s="174"/>
      <c r="C242" s="349"/>
      <c r="D242" s="350"/>
      <c r="E242" s="350"/>
      <c r="F242" s="350"/>
      <c r="G242" s="350"/>
      <c r="H242" s="351"/>
      <c r="I242" s="158"/>
      <c r="J242" s="262"/>
      <c r="K242" s="263"/>
      <c r="L242" s="158"/>
      <c r="M242" s="262"/>
      <c r="N242" s="4"/>
    </row>
    <row r="243" spans="2:14" ht="15.5" thickBot="1" x14ac:dyDescent="0.35">
      <c r="B243" s="296"/>
      <c r="C243" s="352" t="s">
        <v>181</v>
      </c>
      <c r="D243" s="353"/>
      <c r="E243" s="353"/>
      <c r="F243" s="353"/>
      <c r="G243" s="353"/>
      <c r="H243" s="354"/>
      <c r="I243" s="129"/>
      <c r="J243" s="264">
        <f>SUM(J34-J241)</f>
        <v>519712.73999999836</v>
      </c>
      <c r="K243" s="265"/>
      <c r="L243" s="129"/>
      <c r="M243" s="264">
        <f>SUM(M34-M241)</f>
        <v>68977.734421660192</v>
      </c>
      <c r="N243" s="4"/>
    </row>
    <row r="244" spans="2:14" x14ac:dyDescent="0.3">
      <c r="B244" s="114"/>
      <c r="C244" s="130"/>
      <c r="D244" s="114"/>
      <c r="E244" s="114"/>
      <c r="F244" s="114"/>
      <c r="G244" s="114"/>
      <c r="H244" s="114"/>
      <c r="I244" s="115"/>
      <c r="J244" s="266"/>
      <c r="K244" s="267"/>
      <c r="L244" s="115"/>
      <c r="M244" s="266"/>
      <c r="N244" s="4"/>
    </row>
    <row r="245" spans="2:14" x14ac:dyDescent="0.3">
      <c r="B245" s="46"/>
      <c r="C245" s="114"/>
      <c r="D245" s="114"/>
      <c r="E245" s="114"/>
      <c r="F245" s="114"/>
      <c r="G245" s="114"/>
      <c r="H245" s="114"/>
      <c r="I245" s="115"/>
      <c r="J245" s="266"/>
      <c r="K245" s="268"/>
      <c r="L245" s="115"/>
      <c r="M245" s="266"/>
      <c r="N245" s="4"/>
    </row>
    <row r="246" spans="2:14" x14ac:dyDescent="0.3">
      <c r="B246" s="37"/>
      <c r="C246" s="2" t="s">
        <v>138</v>
      </c>
      <c r="D246" s="2"/>
      <c r="E246" s="2"/>
      <c r="L246" s="47" t="s">
        <v>195</v>
      </c>
      <c r="N246" s="4"/>
    </row>
    <row r="247" spans="2:14" x14ac:dyDescent="0.3">
      <c r="B247" s="114"/>
      <c r="C247" s="2"/>
      <c r="D247" s="2"/>
      <c r="E247" s="2"/>
      <c r="J247" s="4"/>
      <c r="M247" s="4"/>
      <c r="N247" s="4"/>
    </row>
    <row r="248" spans="2:14" x14ac:dyDescent="0.3">
      <c r="B248" s="114"/>
      <c r="C248" s="1" t="s">
        <v>158</v>
      </c>
      <c r="D248" s="1"/>
      <c r="E248" s="1"/>
      <c r="F248" s="1"/>
      <c r="G248" s="1"/>
      <c r="H248" s="42"/>
      <c r="I248" s="113"/>
      <c r="J248" s="111"/>
      <c r="K248" s="187"/>
      <c r="L248" s="113"/>
      <c r="M248" s="111"/>
      <c r="N248" s="4"/>
    </row>
    <row r="249" spans="2:14" x14ac:dyDescent="0.3">
      <c r="B249" s="114"/>
      <c r="C249" s="1"/>
      <c r="D249" s="1"/>
      <c r="E249" s="1"/>
      <c r="F249" s="1"/>
      <c r="G249" s="1"/>
      <c r="H249" s="111"/>
      <c r="J249" s="111"/>
      <c r="K249" s="187"/>
      <c r="M249" s="111"/>
      <c r="N249" s="4"/>
    </row>
    <row r="250" spans="2:14" x14ac:dyDescent="0.3">
      <c r="B250" s="114"/>
      <c r="C250" s="1" t="s">
        <v>172</v>
      </c>
      <c r="D250" s="1"/>
      <c r="E250" s="1"/>
      <c r="F250" s="1"/>
      <c r="G250" s="1"/>
      <c r="H250" s="42"/>
      <c r="I250" s="113"/>
      <c r="J250" s="111"/>
      <c r="K250" s="119"/>
      <c r="L250" s="113"/>
      <c r="M250" s="111"/>
      <c r="N250" s="4"/>
    </row>
    <row r="251" spans="2:14" x14ac:dyDescent="0.3">
      <c r="B251" s="46"/>
      <c r="C251" s="1"/>
      <c r="D251" s="1"/>
      <c r="E251" s="1"/>
      <c r="F251" s="1"/>
      <c r="G251" s="1"/>
      <c r="H251" s="111"/>
      <c r="J251" s="111"/>
      <c r="K251" s="119"/>
      <c r="M251" s="111"/>
      <c r="N251" s="4"/>
    </row>
    <row r="252" spans="2:14" x14ac:dyDescent="0.3">
      <c r="B252" s="46"/>
      <c r="C252" s="1" t="s">
        <v>171</v>
      </c>
      <c r="D252" s="1"/>
      <c r="E252" s="1"/>
      <c r="F252" s="1"/>
      <c r="G252" s="1"/>
      <c r="H252" s="42"/>
      <c r="I252" s="113"/>
      <c r="J252" s="111"/>
      <c r="L252" s="113"/>
      <c r="M252" s="111"/>
      <c r="N252" s="4"/>
    </row>
    <row r="253" spans="2:14" x14ac:dyDescent="0.3">
      <c r="B253" s="112"/>
      <c r="C253" s="1"/>
      <c r="D253" s="1"/>
      <c r="E253" s="1"/>
      <c r="F253" s="1"/>
      <c r="G253" s="1"/>
      <c r="H253" s="111"/>
      <c r="J253" s="111"/>
      <c r="M253" s="111"/>
      <c r="N253" s="4"/>
    </row>
    <row r="254" spans="2:14" x14ac:dyDescent="0.3">
      <c r="B254" s="112"/>
      <c r="C254" s="1" t="s">
        <v>159</v>
      </c>
      <c r="D254" s="1"/>
      <c r="E254" s="1"/>
      <c r="F254" s="1"/>
      <c r="G254" s="1"/>
      <c r="H254" s="42"/>
      <c r="I254" s="113"/>
      <c r="J254" s="111"/>
      <c r="L254" s="113"/>
      <c r="M254" s="111"/>
      <c r="N254" s="4"/>
    </row>
    <row r="255" spans="2:14" x14ac:dyDescent="0.3">
      <c r="B255" s="112"/>
      <c r="C255" s="1"/>
      <c r="D255" s="1"/>
      <c r="E255" s="1"/>
      <c r="F255" s="1"/>
      <c r="G255" s="1"/>
      <c r="H255" s="111"/>
      <c r="J255" s="111"/>
      <c r="M255" s="111"/>
      <c r="N255" s="4"/>
    </row>
    <row r="256" spans="2:14" x14ac:dyDescent="0.3">
      <c r="B256" s="112"/>
      <c r="C256" s="112" t="s">
        <v>160</v>
      </c>
      <c r="D256" s="1"/>
      <c r="E256" s="1"/>
      <c r="F256" s="1"/>
      <c r="G256" s="1"/>
      <c r="H256" s="17"/>
      <c r="I256" s="113"/>
      <c r="J256" s="71"/>
      <c r="L256" s="113"/>
      <c r="M256" s="71"/>
      <c r="N256" s="4"/>
    </row>
    <row r="257" spans="1:26" x14ac:dyDescent="0.3">
      <c r="B257" s="112"/>
      <c r="C257" s="112"/>
      <c r="D257" s="1"/>
      <c r="E257" s="1"/>
      <c r="F257" s="1"/>
      <c r="G257" s="1"/>
      <c r="H257" s="1"/>
      <c r="J257" s="71"/>
      <c r="M257" s="71"/>
      <c r="N257" s="4"/>
    </row>
    <row r="258" spans="1:26" x14ac:dyDescent="0.3">
      <c r="B258" s="112"/>
      <c r="C258" s="112" t="s">
        <v>169</v>
      </c>
      <c r="D258" s="1"/>
      <c r="E258" s="1"/>
      <c r="F258" s="1"/>
      <c r="G258" s="1"/>
      <c r="H258" s="17"/>
      <c r="I258" s="113"/>
      <c r="J258" s="71"/>
      <c r="L258" s="113"/>
      <c r="M258" s="71"/>
      <c r="N258" s="4"/>
    </row>
    <row r="259" spans="1:26" x14ac:dyDescent="0.3">
      <c r="B259" s="112"/>
      <c r="C259" s="112"/>
      <c r="D259" s="1"/>
      <c r="E259" s="1"/>
      <c r="F259" s="1"/>
      <c r="G259" s="1"/>
      <c r="H259" s="1"/>
      <c r="J259" s="71"/>
      <c r="M259" s="71"/>
      <c r="N259" s="4"/>
    </row>
    <row r="260" spans="1:26" x14ac:dyDescent="0.3">
      <c r="B260" s="112"/>
      <c r="C260" s="112"/>
      <c r="D260" s="1"/>
      <c r="E260" s="1"/>
      <c r="F260" s="1"/>
      <c r="G260" s="1"/>
      <c r="H260" s="1"/>
      <c r="J260" s="71"/>
      <c r="M260" s="71"/>
      <c r="N260" s="4"/>
    </row>
    <row r="261" spans="1:26" x14ac:dyDescent="0.3">
      <c r="B261" s="112"/>
      <c r="C261" s="2"/>
      <c r="D261" s="2"/>
      <c r="E261" s="2"/>
      <c r="F261" s="2"/>
      <c r="G261" s="2"/>
      <c r="H261" s="36"/>
      <c r="J261" s="36"/>
      <c r="M261" s="36"/>
      <c r="N261" s="4"/>
    </row>
    <row r="262" spans="1:26" x14ac:dyDescent="0.3">
      <c r="B262" s="112"/>
      <c r="N262" s="4"/>
    </row>
    <row r="263" spans="1:26" ht="12" customHeight="1" x14ac:dyDescent="0.3">
      <c r="B263" s="112"/>
      <c r="N263" s="4"/>
    </row>
    <row r="264" spans="1:26" x14ac:dyDescent="0.3">
      <c r="B264" s="112"/>
      <c r="N264" s="4"/>
    </row>
    <row r="265" spans="1:26" x14ac:dyDescent="0.3">
      <c r="B265" s="112"/>
      <c r="N265" s="4"/>
    </row>
    <row r="266" spans="1:26" x14ac:dyDescent="0.3">
      <c r="B266" s="37"/>
      <c r="N266" s="4"/>
    </row>
    <row r="267" spans="1:26" x14ac:dyDescent="0.3">
      <c r="N267" s="4"/>
    </row>
    <row r="268" spans="1:26" x14ac:dyDescent="0.3">
      <c r="N268" s="4"/>
    </row>
    <row r="269" spans="1:26" x14ac:dyDescent="0.3">
      <c r="N269" s="4"/>
    </row>
    <row r="270" spans="1:26" x14ac:dyDescent="0.3">
      <c r="N270" s="4"/>
    </row>
    <row r="271" spans="1:26" s="116" customFormat="1" x14ac:dyDescent="0.3">
      <c r="A271" s="120"/>
      <c r="B271" s="4"/>
      <c r="C271" s="4"/>
      <c r="D271" s="4"/>
      <c r="E271" s="4"/>
      <c r="F271" s="4"/>
      <c r="G271" s="4"/>
      <c r="H271" s="4"/>
      <c r="I271" s="47"/>
      <c r="J271" s="47"/>
      <c r="K271" s="47"/>
      <c r="L271" s="47"/>
      <c r="M271" s="4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s="116" customFormat="1" x14ac:dyDescent="0.3">
      <c r="A272" s="120"/>
      <c r="B272" s="4"/>
      <c r="C272" s="4"/>
      <c r="D272" s="4"/>
      <c r="E272" s="4"/>
      <c r="F272" s="4"/>
      <c r="G272" s="4"/>
      <c r="H272" s="4"/>
      <c r="I272" s="47"/>
      <c r="J272" s="47"/>
      <c r="K272" s="47"/>
      <c r="L272" s="47"/>
      <c r="M272" s="4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2:26" s="120" customFormat="1" x14ac:dyDescent="0.3">
      <c r="B273" s="4"/>
      <c r="C273" s="4"/>
      <c r="D273" s="4"/>
      <c r="E273" s="4"/>
      <c r="F273" s="4"/>
      <c r="G273" s="4"/>
      <c r="H273" s="4"/>
      <c r="I273" s="47"/>
      <c r="J273" s="47"/>
      <c r="K273" s="47"/>
      <c r="L273" s="47"/>
      <c r="M273" s="4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2:26" s="120" customFormat="1" x14ac:dyDescent="0.3">
      <c r="B274" s="4"/>
      <c r="C274" s="4"/>
      <c r="D274" s="4"/>
      <c r="E274" s="4"/>
      <c r="F274" s="4"/>
      <c r="G274" s="4"/>
      <c r="H274" s="4"/>
      <c r="I274" s="47"/>
      <c r="J274" s="47"/>
      <c r="K274" s="47"/>
      <c r="L274" s="47"/>
      <c r="M274" s="47"/>
      <c r="N274" s="119"/>
    </row>
    <row r="275" spans="2:26" ht="20.149999999999999" customHeight="1" x14ac:dyDescent="0.3"/>
    <row r="276" spans="2:26" ht="20.149999999999999" customHeight="1" x14ac:dyDescent="0.3"/>
    <row r="277" spans="2:26" ht="20.149999999999999" customHeight="1" x14ac:dyDescent="0.3"/>
    <row r="278" spans="2:26" ht="20.149999999999999" customHeight="1" x14ac:dyDescent="0.3"/>
    <row r="279" spans="2:26" ht="20.149999999999999" customHeight="1" x14ac:dyDescent="0.3"/>
    <row r="280" spans="2:26" ht="20.149999999999999" customHeight="1" x14ac:dyDescent="0.3"/>
    <row r="281" spans="2:26" ht="20.149999999999999" customHeight="1" x14ac:dyDescent="0.3"/>
    <row r="282" spans="2:26" ht="20.149999999999999" customHeight="1" x14ac:dyDescent="0.3"/>
    <row r="283" spans="2:26" ht="20.149999999999999" customHeight="1" x14ac:dyDescent="0.3"/>
    <row r="284" spans="2:26" ht="20.149999999999999" customHeight="1" x14ac:dyDescent="0.3"/>
    <row r="285" spans="2:26" ht="20.149999999999999" customHeight="1" x14ac:dyDescent="0.3"/>
  </sheetData>
  <mergeCells count="5">
    <mergeCell ref="B2:K2"/>
    <mergeCell ref="B4:K4"/>
    <mergeCell ref="B5:K5"/>
    <mergeCell ref="C242:H242"/>
    <mergeCell ref="C243:H24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headerFooter alignWithMargins="0"/>
  <rowBreaks count="4" manualBreakCount="4">
    <brk id="68" min="1" max="12" man="1"/>
    <brk id="141" min="1" max="12" man="1"/>
    <brk id="220" min="1" max="12" man="1"/>
    <brk id="258" min="1" max="12" man="1"/>
  </rowBreaks>
  <ignoredErrors>
    <ignoredError sqref="I2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20"/>
  <sheetViews>
    <sheetView workbookViewId="0">
      <selection activeCell="B21" sqref="B21"/>
    </sheetView>
  </sheetViews>
  <sheetFormatPr defaultRowHeight="12.5" x14ac:dyDescent="0.25"/>
  <cols>
    <col min="3" max="3" width="9.81640625" bestFit="1" customWidth="1"/>
  </cols>
  <sheetData>
    <row r="1" spans="3:3" ht="13" thickBot="1" x14ac:dyDescent="0.3"/>
    <row r="2" spans="3:3" ht="13" thickBot="1" x14ac:dyDescent="0.3">
      <c r="C2" s="38">
        <v>6150</v>
      </c>
    </row>
    <row r="3" spans="3:3" ht="13" thickBot="1" x14ac:dyDescent="0.3">
      <c r="C3" s="39">
        <v>26250</v>
      </c>
    </row>
    <row r="4" spans="3:3" ht="13" thickBot="1" x14ac:dyDescent="0.3">
      <c r="C4" s="39">
        <v>6200</v>
      </c>
    </row>
    <row r="5" spans="3:3" ht="13" thickBot="1" x14ac:dyDescent="0.3">
      <c r="C5" s="39">
        <v>31486.77</v>
      </c>
    </row>
    <row r="6" spans="3:3" ht="13" thickBot="1" x14ac:dyDescent="0.3">
      <c r="C6" s="39">
        <v>12500</v>
      </c>
    </row>
    <row r="7" spans="3:3" ht="13" thickBot="1" x14ac:dyDescent="0.3">
      <c r="C7" s="39">
        <v>35000</v>
      </c>
    </row>
    <row r="8" spans="3:3" ht="13" thickBot="1" x14ac:dyDescent="0.3">
      <c r="C8" s="39">
        <v>56250</v>
      </c>
    </row>
    <row r="9" spans="3:3" ht="13" thickBot="1" x14ac:dyDescent="0.3">
      <c r="C9" s="39">
        <v>8000</v>
      </c>
    </row>
    <row r="10" spans="3:3" ht="13" thickBot="1" x14ac:dyDescent="0.3">
      <c r="C10" s="39">
        <v>72637</v>
      </c>
    </row>
    <row r="11" spans="3:3" ht="13" thickBot="1" x14ac:dyDescent="0.3">
      <c r="C11" s="39">
        <v>4386</v>
      </c>
    </row>
    <row r="12" spans="3:3" ht="13" thickBot="1" x14ac:dyDescent="0.3">
      <c r="C12" s="39">
        <v>13225.8</v>
      </c>
    </row>
    <row r="13" spans="3:3" ht="13" thickBot="1" x14ac:dyDescent="0.3">
      <c r="C13" s="39">
        <v>2130</v>
      </c>
    </row>
    <row r="14" spans="3:3" x14ac:dyDescent="0.25">
      <c r="C14" s="40">
        <v>30000</v>
      </c>
    </row>
    <row r="15" spans="3:3" x14ac:dyDescent="0.25">
      <c r="C15" s="40">
        <v>31500</v>
      </c>
    </row>
    <row r="16" spans="3:3" ht="13" thickBot="1" x14ac:dyDescent="0.3">
      <c r="C16" s="41"/>
    </row>
    <row r="17" spans="3:3" ht="13" thickBot="1" x14ac:dyDescent="0.3">
      <c r="C17" s="39">
        <v>10700</v>
      </c>
    </row>
    <row r="18" spans="3:3" ht="13" thickBot="1" x14ac:dyDescent="0.3">
      <c r="C18" s="39">
        <v>6720</v>
      </c>
    </row>
    <row r="19" spans="3:3" ht="13" thickBot="1" x14ac:dyDescent="0.3">
      <c r="C19" s="39">
        <v>17192</v>
      </c>
    </row>
    <row r="20" spans="3:3" x14ac:dyDescent="0.25">
      <c r="C20" s="3">
        <f>SUM(C2:C19)</f>
        <v>370327.57</v>
      </c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B78D-F2B3-4615-85AF-3D2A84DE94FC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2019</vt:lpstr>
      <vt:lpstr>Sheet3</vt:lpstr>
      <vt:lpstr>Sheet1</vt:lpstr>
      <vt:lpstr>'Plan 2019'!Print_Area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2023-03-29T09:07:24Z</cp:lastPrinted>
  <dcterms:created xsi:type="dcterms:W3CDTF">2011-11-24T13:30:45Z</dcterms:created>
  <dcterms:modified xsi:type="dcterms:W3CDTF">2023-03-29T09:09:24Z</dcterms:modified>
</cp:coreProperties>
</file>